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'Arkusz1'!$A$1:$M$53</definedName>
  </definedNames>
  <calcPr fullCalcOnLoad="1"/>
</workbook>
</file>

<file path=xl/sharedStrings.xml><?xml version="1.0" encoding="utf-8"?>
<sst xmlns="http://schemas.openxmlformats.org/spreadsheetml/2006/main" count="66" uniqueCount="57">
  <si>
    <t xml:space="preserve"> </t>
  </si>
  <si>
    <t>Rynek Treasury BondSpot Poland</t>
  </si>
  <si>
    <t>(aktywność i struktura obrotu w okresie od dnia 1 do 31 grudnia 2014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</si>
  <si>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</si>
  <si>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</si>
  <si>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</si>
  <si>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</si>
  <si>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</si>
  <si>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</si>
  <si>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</si>
  <si>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</si>
  <si>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</si>
  <si>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</si>
  <si>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</si>
  <si>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</si>
  <si>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</si>
  <si>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</si>
  <si>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</si>
  <si>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</si>
  <si>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</si>
  <si>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OK0116</t>
  </si>
  <si>
    <t>OK0715</t>
  </si>
  <si>
    <t>OK0716</t>
  </si>
  <si>
    <t>PS0415</t>
  </si>
  <si>
    <t>PS0416</t>
  </si>
  <si>
    <t>PS0417</t>
  </si>
  <si>
    <t>PS0418</t>
  </si>
  <si>
    <t>PS0718</t>
  </si>
  <si>
    <t>PS0719</t>
  </si>
  <si>
    <t>PS1016</t>
  </si>
  <si>
    <t>WS0428</t>
  </si>
  <si>
    <t>WS0429</t>
  </si>
  <si>
    <t>WS0437</t>
  </si>
  <si>
    <t>WS0922</t>
  </si>
  <si>
    <t>WZ0115</t>
  </si>
  <si>
    <t>WZ0117</t>
  </si>
  <si>
    <t>WZ0118</t>
  </si>
  <si>
    <t>WZ0119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</si>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</sst>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4\201412\stat_12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  <sheetDataSet>
      <sheetData sheetId="1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117 krajowy vs krajowy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 t="str">
            <v>DS0725</v>
          </cell>
          <cell r="I4">
            <v>117</v>
          </cell>
          <cell r="J4">
            <v>66</v>
          </cell>
          <cell r="K4">
            <v>645000</v>
          </cell>
          <cell r="L4">
            <v>693.59865</v>
          </cell>
        </row>
        <row r="5">
          <cell r="H5" t="str">
            <v>DS1015</v>
          </cell>
          <cell r="I5">
            <v>117</v>
          </cell>
          <cell r="J5">
            <v>6</v>
          </cell>
          <cell r="K5">
            <v>107500</v>
          </cell>
          <cell r="L5">
            <v>112.401075</v>
          </cell>
        </row>
        <row r="6">
          <cell r="H6" t="str">
            <v>DS1017</v>
          </cell>
          <cell r="I6">
            <v>117</v>
          </cell>
          <cell r="J6">
            <v>25</v>
          </cell>
          <cell r="K6">
            <v>460000</v>
          </cell>
          <cell r="L6">
            <v>505.1425</v>
          </cell>
        </row>
        <row r="7">
          <cell r="H7" t="str">
            <v>DS1019</v>
          </cell>
          <cell r="I7">
            <v>117</v>
          </cell>
          <cell r="J7">
            <v>24</v>
          </cell>
          <cell r="K7">
            <v>300000</v>
          </cell>
          <cell r="L7">
            <v>346.6728</v>
          </cell>
        </row>
        <row r="8">
          <cell r="H8" t="str">
            <v>DS1020</v>
          </cell>
          <cell r="I8">
            <v>117</v>
          </cell>
          <cell r="J8">
            <v>6</v>
          </cell>
          <cell r="K8">
            <v>90000</v>
          </cell>
          <cell r="L8">
            <v>105.3317</v>
          </cell>
        </row>
        <row r="9">
          <cell r="H9" t="str">
            <v>DS1021</v>
          </cell>
          <cell r="I9">
            <v>117</v>
          </cell>
          <cell r="J9">
            <v>15</v>
          </cell>
          <cell r="K9">
            <v>165000</v>
          </cell>
          <cell r="L9">
            <v>201.28445</v>
          </cell>
        </row>
        <row r="10">
          <cell r="H10" t="str">
            <v>DS1023</v>
          </cell>
          <cell r="I10">
            <v>117</v>
          </cell>
          <cell r="J10">
            <v>72</v>
          </cell>
          <cell r="K10">
            <v>850000</v>
          </cell>
          <cell r="L10">
            <v>958.1249</v>
          </cell>
        </row>
        <row r="11">
          <cell r="H11" t="str">
            <v>IZ0816</v>
          </cell>
          <cell r="I11">
            <v>117</v>
          </cell>
          <cell r="J11">
            <v>5</v>
          </cell>
          <cell r="K11">
            <v>55000</v>
          </cell>
          <cell r="L11">
            <v>73.2662</v>
          </cell>
        </row>
        <row r="12">
          <cell r="H12" t="str">
            <v>IZ0823</v>
          </cell>
          <cell r="I12">
            <v>117</v>
          </cell>
          <cell r="J12">
            <v>1</v>
          </cell>
          <cell r="K12">
            <v>10000</v>
          </cell>
          <cell r="L12">
            <v>13.062</v>
          </cell>
        </row>
        <row r="13">
          <cell r="H13" t="str">
            <v>OK0116</v>
          </cell>
          <cell r="I13">
            <v>117</v>
          </cell>
          <cell r="J13">
            <v>2</v>
          </cell>
          <cell r="K13">
            <v>27500</v>
          </cell>
          <cell r="L13">
            <v>26.9625</v>
          </cell>
        </row>
        <row r="14">
          <cell r="H14" t="str">
            <v>OK0716</v>
          </cell>
          <cell r="I14">
            <v>117</v>
          </cell>
          <cell r="J14">
            <v>8</v>
          </cell>
          <cell r="K14">
            <v>130000</v>
          </cell>
          <cell r="L14">
            <v>126.235</v>
          </cell>
        </row>
        <row r="15">
          <cell r="H15" t="str">
            <v>PS0415</v>
          </cell>
          <cell r="I15">
            <v>117</v>
          </cell>
          <cell r="J15">
            <v>16</v>
          </cell>
          <cell r="K15">
            <v>542500</v>
          </cell>
          <cell r="L15">
            <v>569.063325</v>
          </cell>
        </row>
        <row r="16">
          <cell r="H16" t="str">
            <v>PS0416</v>
          </cell>
          <cell r="I16">
            <v>117</v>
          </cell>
          <cell r="J16">
            <v>5</v>
          </cell>
          <cell r="K16">
            <v>85000</v>
          </cell>
          <cell r="L16">
            <v>91.31255</v>
          </cell>
        </row>
        <row r="17">
          <cell r="H17" t="str">
            <v>PS0417</v>
          </cell>
          <cell r="I17">
            <v>117</v>
          </cell>
          <cell r="J17">
            <v>9</v>
          </cell>
          <cell r="K17">
            <v>170000</v>
          </cell>
          <cell r="L17">
            <v>186.2873</v>
          </cell>
        </row>
        <row r="18">
          <cell r="H18" t="str">
            <v>PS0418</v>
          </cell>
          <cell r="I18">
            <v>117</v>
          </cell>
          <cell r="J18">
            <v>5</v>
          </cell>
          <cell r="K18">
            <v>85000</v>
          </cell>
          <cell r="L18">
            <v>91.66255</v>
          </cell>
        </row>
        <row r="19">
          <cell r="H19" t="str">
            <v>PS0718</v>
          </cell>
          <cell r="I19">
            <v>117</v>
          </cell>
          <cell r="J19">
            <v>19</v>
          </cell>
          <cell r="K19">
            <v>270000</v>
          </cell>
          <cell r="L19">
            <v>276.5809</v>
          </cell>
        </row>
        <row r="20">
          <cell r="H20" t="str">
            <v>PS0719</v>
          </cell>
          <cell r="I20">
            <v>117</v>
          </cell>
          <cell r="J20">
            <v>154</v>
          </cell>
          <cell r="K20">
            <v>2092500</v>
          </cell>
          <cell r="L20">
            <v>2217.613125</v>
          </cell>
        </row>
        <row r="21">
          <cell r="H21" t="str">
            <v>PS1016</v>
          </cell>
          <cell r="I21">
            <v>117</v>
          </cell>
          <cell r="J21">
            <v>14</v>
          </cell>
          <cell r="K21">
            <v>360000</v>
          </cell>
          <cell r="L21">
            <v>381.1731</v>
          </cell>
        </row>
        <row r="22">
          <cell r="H22" t="str">
            <v>WS0429</v>
          </cell>
          <cell r="I22">
            <v>117</v>
          </cell>
          <cell r="J22">
            <v>3</v>
          </cell>
          <cell r="K22">
            <v>25000</v>
          </cell>
          <cell r="L22">
            <v>34.7751</v>
          </cell>
        </row>
        <row r="23">
          <cell r="H23" t="str">
            <v>WS0437</v>
          </cell>
          <cell r="I23">
            <v>117</v>
          </cell>
          <cell r="J23">
            <v>1</v>
          </cell>
          <cell r="K23">
            <v>5000</v>
          </cell>
          <cell r="L23">
            <v>7.0534</v>
          </cell>
        </row>
        <row r="24">
          <cell r="H24" t="str">
            <v>WS0922</v>
          </cell>
          <cell r="I24">
            <v>117</v>
          </cell>
          <cell r="J24">
            <v>11</v>
          </cell>
          <cell r="K24">
            <v>242500</v>
          </cell>
          <cell r="L24">
            <v>302.21785</v>
          </cell>
        </row>
        <row r="25">
          <cell r="H25" t="str">
            <v>WZ0115</v>
          </cell>
          <cell r="I25">
            <v>117</v>
          </cell>
          <cell r="J25">
            <v>6</v>
          </cell>
          <cell r="K25">
            <v>75000</v>
          </cell>
          <cell r="L25">
            <v>75.9148</v>
          </cell>
        </row>
        <row r="26">
          <cell r="H26" t="str">
            <v>WZ0118</v>
          </cell>
          <cell r="I26">
            <v>117</v>
          </cell>
          <cell r="J26">
            <v>17</v>
          </cell>
          <cell r="K26">
            <v>465000</v>
          </cell>
          <cell r="L26">
            <v>469.49805</v>
          </cell>
        </row>
        <row r="27">
          <cell r="H27" t="str">
            <v>WZ0119</v>
          </cell>
          <cell r="I27">
            <v>117</v>
          </cell>
          <cell r="J27">
            <v>38</v>
          </cell>
          <cell r="K27">
            <v>1005000</v>
          </cell>
          <cell r="L27">
            <v>1011.7635</v>
          </cell>
        </row>
        <row r="28">
          <cell r="H28" t="str">
            <v>WZ0121</v>
          </cell>
          <cell r="I28">
            <v>117</v>
          </cell>
          <cell r="J28">
            <v>9</v>
          </cell>
          <cell r="K28">
            <v>100000</v>
          </cell>
          <cell r="L28">
            <v>100.0288</v>
          </cell>
          <cell r="Q28">
            <v>0</v>
          </cell>
        </row>
        <row r="29">
          <cell r="H29" t="str">
            <v>WZ0124</v>
          </cell>
          <cell r="I29">
            <v>117</v>
          </cell>
          <cell r="J29">
            <v>17</v>
          </cell>
          <cell r="K29">
            <v>290000</v>
          </cell>
          <cell r="L29">
            <v>286.35015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66">
          <cell r="H66" t="str">
            <v>Nazwa                        SPW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DS0725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DS1015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DS1017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DS1019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DS1020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DS1021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DS1023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IZ0816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IZ0823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OK0116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OK0715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OK0716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PS0415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PS0416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PS0417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PS0418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PS0718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PS0719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PS1016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WS0428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WS0429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WS0437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WS0922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WZ0115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WZ0117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WZ0118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WZ0119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WZ0121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WZ0124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OBLIGACJE RAZEM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EUR0119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EUR0122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EUR0123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EUR0125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EUR0214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EUR0216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EUR0317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EUR0321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EUR0420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EUR0618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EUR0724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OBLIGACJE nom. EUR RAZEM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28Aug13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BONY RAZEM 1)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1) uwzględniono tylko aktywne serie bonów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</sheetData>
      <sheetData sheetId="2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119 cash krajowy vs zagraniczny</v>
          </cell>
        </row>
        <row r="2">
          <cell r="H2" t="str">
            <v>DS0725</v>
          </cell>
          <cell r="I2">
            <v>119</v>
          </cell>
          <cell r="J2">
            <v>121</v>
          </cell>
          <cell r="K2">
            <v>1275000</v>
          </cell>
          <cell r="L2">
            <v>1372.09045</v>
          </cell>
        </row>
        <row r="3">
          <cell r="H3" t="str">
            <v>DS1015</v>
          </cell>
          <cell r="I3">
            <v>119</v>
          </cell>
          <cell r="J3">
            <v>13</v>
          </cell>
          <cell r="K3">
            <v>372500</v>
          </cell>
          <cell r="L3">
            <v>389.5437</v>
          </cell>
        </row>
        <row r="4">
          <cell r="H4" t="str">
            <v>DS1017</v>
          </cell>
          <cell r="I4">
            <v>119</v>
          </cell>
          <cell r="J4">
            <v>33</v>
          </cell>
          <cell r="K4">
            <v>650000</v>
          </cell>
          <cell r="L4">
            <v>713.68595</v>
          </cell>
        </row>
        <row r="5">
          <cell r="H5" t="str">
            <v>DS1019</v>
          </cell>
          <cell r="I5">
            <v>119</v>
          </cell>
          <cell r="J5">
            <v>26</v>
          </cell>
          <cell r="K5">
            <v>347500</v>
          </cell>
          <cell r="L5">
            <v>402.728125</v>
          </cell>
        </row>
        <row r="6">
          <cell r="H6" t="str">
            <v>DS1020</v>
          </cell>
          <cell r="I6">
            <v>119</v>
          </cell>
          <cell r="J6">
            <v>14</v>
          </cell>
          <cell r="K6">
            <v>167500</v>
          </cell>
          <cell r="L6">
            <v>195.9504</v>
          </cell>
        </row>
        <row r="7">
          <cell r="H7" t="str">
            <v>DS1021</v>
          </cell>
          <cell r="I7">
            <v>119</v>
          </cell>
          <cell r="J7">
            <v>23</v>
          </cell>
          <cell r="K7">
            <v>265000</v>
          </cell>
          <cell r="L7">
            <v>323.65975</v>
          </cell>
        </row>
        <row r="8">
          <cell r="H8" t="str">
            <v>DS1023</v>
          </cell>
          <cell r="I8">
            <v>119</v>
          </cell>
          <cell r="J8">
            <v>105</v>
          </cell>
          <cell r="K8">
            <v>1090000</v>
          </cell>
          <cell r="L8">
            <v>1230.752675</v>
          </cell>
        </row>
        <row r="9">
          <cell r="H9" t="str">
            <v>IZ0816</v>
          </cell>
          <cell r="I9">
            <v>119</v>
          </cell>
          <cell r="J9">
            <v>2</v>
          </cell>
          <cell r="K9">
            <v>20000</v>
          </cell>
          <cell r="L9">
            <v>26.6249</v>
          </cell>
        </row>
        <row r="10">
          <cell r="H10" t="str">
            <v>IZ0823</v>
          </cell>
          <cell r="I10">
            <v>119</v>
          </cell>
          <cell r="J10">
            <v>8</v>
          </cell>
          <cell r="K10">
            <v>75000</v>
          </cell>
          <cell r="L10">
            <v>98.1632</v>
          </cell>
        </row>
        <row r="11">
          <cell r="H11" t="str">
            <v>OK0116</v>
          </cell>
          <cell r="I11">
            <v>119</v>
          </cell>
          <cell r="J11">
            <v>6</v>
          </cell>
          <cell r="K11">
            <v>285000</v>
          </cell>
          <cell r="L11">
            <v>279.3415</v>
          </cell>
        </row>
        <row r="12">
          <cell r="H12" t="str">
            <v>OK0715</v>
          </cell>
          <cell r="I12">
            <v>119</v>
          </cell>
          <cell r="J12">
            <v>3</v>
          </cell>
          <cell r="K12">
            <v>75000</v>
          </cell>
          <cell r="L12">
            <v>74.29</v>
          </cell>
        </row>
        <row r="13">
          <cell r="H13" t="str">
            <v>OK0716</v>
          </cell>
          <cell r="I13">
            <v>119</v>
          </cell>
          <cell r="J13">
            <v>2</v>
          </cell>
          <cell r="K13">
            <v>75000</v>
          </cell>
          <cell r="L13">
            <v>72.7675</v>
          </cell>
        </row>
        <row r="14">
          <cell r="H14" t="str">
            <v>PS0415</v>
          </cell>
          <cell r="I14">
            <v>119</v>
          </cell>
          <cell r="J14">
            <v>11</v>
          </cell>
          <cell r="K14">
            <v>545000</v>
          </cell>
          <cell r="L14">
            <v>572.09335</v>
          </cell>
        </row>
        <row r="15">
          <cell r="H15" t="str">
            <v>PS0416</v>
          </cell>
          <cell r="I15">
            <v>119</v>
          </cell>
          <cell r="J15">
            <v>6</v>
          </cell>
          <cell r="K15">
            <v>95000</v>
          </cell>
          <cell r="L15">
            <v>102.02865</v>
          </cell>
        </row>
        <row r="16">
          <cell r="H16" t="str">
            <v>PS0417</v>
          </cell>
          <cell r="I16">
            <v>119</v>
          </cell>
          <cell r="J16">
            <v>11</v>
          </cell>
          <cell r="K16">
            <v>215000</v>
          </cell>
          <cell r="L16">
            <v>235.58775</v>
          </cell>
        </row>
        <row r="17">
          <cell r="H17" t="str">
            <v>PS0418</v>
          </cell>
          <cell r="I17">
            <v>119</v>
          </cell>
          <cell r="J17">
            <v>6</v>
          </cell>
          <cell r="K17">
            <v>95000</v>
          </cell>
          <cell r="L17">
            <v>102.4519</v>
          </cell>
        </row>
        <row r="18">
          <cell r="H18" t="str">
            <v>PS0718</v>
          </cell>
          <cell r="I18">
            <v>119</v>
          </cell>
          <cell r="J18">
            <v>22</v>
          </cell>
          <cell r="K18">
            <v>270000</v>
          </cell>
          <cell r="L18">
            <v>276.4338</v>
          </cell>
          <cell r="Q18">
            <v>0</v>
          </cell>
        </row>
        <row r="19">
          <cell r="H19" t="str">
            <v>PS0719</v>
          </cell>
          <cell r="I19">
            <v>119</v>
          </cell>
          <cell r="J19">
            <v>183</v>
          </cell>
          <cell r="K19">
            <v>2182500</v>
          </cell>
          <cell r="L19">
            <v>2312.5356</v>
          </cell>
        </row>
        <row r="20">
          <cell r="H20" t="str">
            <v>PS1016</v>
          </cell>
          <cell r="I20">
            <v>119</v>
          </cell>
          <cell r="J20">
            <v>22</v>
          </cell>
          <cell r="K20">
            <v>420000</v>
          </cell>
          <cell r="L20">
            <v>444.7061</v>
          </cell>
        </row>
        <row r="21">
          <cell r="H21" t="str">
            <v>WS0428</v>
          </cell>
          <cell r="I21">
            <v>119</v>
          </cell>
          <cell r="J21">
            <v>3</v>
          </cell>
          <cell r="K21">
            <v>25000</v>
          </cell>
          <cell r="L21">
            <v>25.5644</v>
          </cell>
        </row>
        <row r="22">
          <cell r="H22" t="str">
            <v>WS0429</v>
          </cell>
          <cell r="I22">
            <v>119</v>
          </cell>
          <cell r="J22">
            <v>10</v>
          </cell>
          <cell r="K22">
            <v>95000</v>
          </cell>
          <cell r="L22">
            <v>131.42255</v>
          </cell>
        </row>
        <row r="23">
          <cell r="H23" t="str">
            <v>WS0922</v>
          </cell>
          <cell r="I23">
            <v>119</v>
          </cell>
          <cell r="J23">
            <v>19</v>
          </cell>
          <cell r="K23">
            <v>185000</v>
          </cell>
          <cell r="L23">
            <v>230.68205</v>
          </cell>
        </row>
        <row r="24">
          <cell r="H24" t="str">
            <v>WZ0115</v>
          </cell>
          <cell r="I24">
            <v>119</v>
          </cell>
          <cell r="J24">
            <v>4</v>
          </cell>
          <cell r="K24">
            <v>25000</v>
          </cell>
          <cell r="L24">
            <v>25.30905</v>
          </cell>
        </row>
        <row r="25">
          <cell r="H25" t="str">
            <v>WZ0117</v>
          </cell>
          <cell r="I25">
            <v>119</v>
          </cell>
          <cell r="J25">
            <v>4</v>
          </cell>
          <cell r="K25">
            <v>60000</v>
          </cell>
          <cell r="L25">
            <v>60.6496</v>
          </cell>
        </row>
        <row r="26">
          <cell r="H26" t="str">
            <v>WZ0118</v>
          </cell>
          <cell r="I26">
            <v>119</v>
          </cell>
          <cell r="J26">
            <v>12</v>
          </cell>
          <cell r="K26">
            <v>370000</v>
          </cell>
          <cell r="L26">
            <v>373.5573</v>
          </cell>
        </row>
        <row r="27">
          <cell r="H27" t="str">
            <v>WZ0119</v>
          </cell>
          <cell r="I27">
            <v>119</v>
          </cell>
          <cell r="J27">
            <v>26</v>
          </cell>
          <cell r="K27">
            <v>472500</v>
          </cell>
          <cell r="L27">
            <v>475.553575</v>
          </cell>
        </row>
        <row r="28">
          <cell r="H28" t="str">
            <v>WZ0121</v>
          </cell>
          <cell r="I28">
            <v>119</v>
          </cell>
          <cell r="J28">
            <v>11</v>
          </cell>
          <cell r="K28">
            <v>147500</v>
          </cell>
          <cell r="L28">
            <v>147.541225</v>
          </cell>
        </row>
        <row r="29">
          <cell r="H29" t="str">
            <v>WZ0124</v>
          </cell>
          <cell r="I29">
            <v>119</v>
          </cell>
          <cell r="J29">
            <v>10</v>
          </cell>
          <cell r="K29">
            <v>127500</v>
          </cell>
          <cell r="L29">
            <v>125.875375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 t="str">
            <v>Nazwa                        SPW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DS0725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DS1015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DS1017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DS1019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DS1021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DS1023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IZ0816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IZ0823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OK0116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OK0715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OK0716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PS0415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PS0416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PS0417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PS0418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PS0718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PS0719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PS1016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WS0428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WS0429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WS0437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WS0922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WZ0115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WZ0117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WZ0118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WZ0119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WZ0121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WZ0124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OBLIGACJE RAZEM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EUR0119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EUR0122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EUR0123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EUR0125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EUR0214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EUR0216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EUR0317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EUR0321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EUR0420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EUR0618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EUR0724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OBLIGACJE nom. EUR RAZEM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28Aug13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BONY RAZEM 1)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1) uwzględniono tylko aktywne serie bonów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</sheetData>
      <sheetData sheetId="3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120 cash zagraniczny vs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 t="str">
            <v>DS0725</v>
          </cell>
          <cell r="I3">
            <v>120</v>
          </cell>
          <cell r="J3">
            <v>31</v>
          </cell>
          <cell r="K3">
            <v>305000</v>
          </cell>
          <cell r="L3">
            <v>328.2795</v>
          </cell>
        </row>
        <row r="4">
          <cell r="H4" t="str">
            <v>DS1015</v>
          </cell>
          <cell r="I4">
            <v>120</v>
          </cell>
          <cell r="J4">
            <v>2</v>
          </cell>
          <cell r="K4">
            <v>40000</v>
          </cell>
          <cell r="L4">
            <v>41.84055</v>
          </cell>
        </row>
        <row r="5">
          <cell r="H5" t="str">
            <v>DS1017</v>
          </cell>
          <cell r="I5">
            <v>120</v>
          </cell>
          <cell r="J5">
            <v>3</v>
          </cell>
          <cell r="K5">
            <v>40000</v>
          </cell>
          <cell r="L5">
            <v>43.9351</v>
          </cell>
        </row>
        <row r="6">
          <cell r="H6" t="str">
            <v>DS1019</v>
          </cell>
          <cell r="I6">
            <v>120</v>
          </cell>
          <cell r="J6">
            <v>4</v>
          </cell>
          <cell r="K6">
            <v>40000</v>
          </cell>
          <cell r="L6">
            <v>46.4104</v>
          </cell>
        </row>
        <row r="7">
          <cell r="H7" t="str">
            <v>DS1020</v>
          </cell>
          <cell r="I7">
            <v>120</v>
          </cell>
          <cell r="J7">
            <v>2</v>
          </cell>
          <cell r="K7">
            <v>15000</v>
          </cell>
          <cell r="L7">
            <v>17.5927</v>
          </cell>
        </row>
        <row r="8">
          <cell r="H8" t="str">
            <v>DS1021</v>
          </cell>
          <cell r="I8">
            <v>120</v>
          </cell>
          <cell r="J8">
            <v>3</v>
          </cell>
          <cell r="K8">
            <v>30000</v>
          </cell>
          <cell r="L8">
            <v>36.8153</v>
          </cell>
        </row>
        <row r="9">
          <cell r="H9" t="str">
            <v>DS1023</v>
          </cell>
          <cell r="I9">
            <v>120</v>
          </cell>
          <cell r="J9">
            <v>31</v>
          </cell>
          <cell r="K9">
            <v>340000</v>
          </cell>
          <cell r="L9">
            <v>383.9251</v>
          </cell>
        </row>
        <row r="10">
          <cell r="H10" t="str">
            <v>IZ0823</v>
          </cell>
          <cell r="I10">
            <v>120</v>
          </cell>
          <cell r="J10">
            <v>3</v>
          </cell>
          <cell r="K10">
            <v>30000</v>
          </cell>
          <cell r="L10">
            <v>39.2985</v>
          </cell>
        </row>
        <row r="11">
          <cell r="H11" t="str">
            <v>OK0116</v>
          </cell>
          <cell r="I11">
            <v>120</v>
          </cell>
          <cell r="J11">
            <v>1</v>
          </cell>
          <cell r="K11">
            <v>25000</v>
          </cell>
          <cell r="L11">
            <v>24.515</v>
          </cell>
        </row>
        <row r="12">
          <cell r="H12" t="str">
            <v>OK0716</v>
          </cell>
          <cell r="I12">
            <v>120</v>
          </cell>
          <cell r="J12">
            <v>1</v>
          </cell>
          <cell r="K12">
            <v>10000</v>
          </cell>
          <cell r="L12">
            <v>9.699</v>
          </cell>
        </row>
        <row r="13">
          <cell r="H13" t="str">
            <v>PS0415</v>
          </cell>
          <cell r="I13">
            <v>120</v>
          </cell>
          <cell r="J13">
            <v>2</v>
          </cell>
          <cell r="K13">
            <v>35000</v>
          </cell>
          <cell r="L13">
            <v>36.7507</v>
          </cell>
        </row>
        <row r="14">
          <cell r="H14" t="str">
            <v>PS0416</v>
          </cell>
          <cell r="I14">
            <v>120</v>
          </cell>
          <cell r="J14">
            <v>1</v>
          </cell>
          <cell r="K14">
            <v>25000</v>
          </cell>
          <cell r="L14">
            <v>26.84525</v>
          </cell>
        </row>
        <row r="15">
          <cell r="H15" t="str">
            <v>PS0417</v>
          </cell>
          <cell r="I15">
            <v>120</v>
          </cell>
          <cell r="J15">
            <v>1</v>
          </cell>
          <cell r="K15">
            <v>10000</v>
          </cell>
          <cell r="L15">
            <v>10.9666</v>
          </cell>
        </row>
        <row r="16">
          <cell r="H16" t="str">
            <v>PS0418</v>
          </cell>
          <cell r="I16">
            <v>120</v>
          </cell>
          <cell r="J16">
            <v>2</v>
          </cell>
          <cell r="K16">
            <v>15000</v>
          </cell>
          <cell r="L16">
            <v>16.16985</v>
          </cell>
        </row>
        <row r="17">
          <cell r="H17" t="str">
            <v>PS0718</v>
          </cell>
          <cell r="I17">
            <v>120</v>
          </cell>
          <cell r="J17">
            <v>9</v>
          </cell>
          <cell r="K17">
            <v>95000</v>
          </cell>
          <cell r="L17">
            <v>97.3316</v>
          </cell>
        </row>
        <row r="18">
          <cell r="H18" t="str">
            <v>PS0719</v>
          </cell>
          <cell r="I18">
            <v>120</v>
          </cell>
          <cell r="J18">
            <v>32</v>
          </cell>
          <cell r="K18">
            <v>310000</v>
          </cell>
          <cell r="L18">
            <v>328.4303</v>
          </cell>
        </row>
        <row r="19">
          <cell r="H19" t="str">
            <v>PS1016</v>
          </cell>
          <cell r="I19">
            <v>120</v>
          </cell>
          <cell r="J19">
            <v>1</v>
          </cell>
          <cell r="K19">
            <v>15000</v>
          </cell>
          <cell r="L19">
            <v>15.9012</v>
          </cell>
        </row>
        <row r="20">
          <cell r="H20" t="str">
            <v>WS0429</v>
          </cell>
          <cell r="I20">
            <v>120</v>
          </cell>
          <cell r="J20">
            <v>4</v>
          </cell>
          <cell r="K20">
            <v>40000</v>
          </cell>
          <cell r="L20">
            <v>55.7784</v>
          </cell>
        </row>
        <row r="21">
          <cell r="H21" t="str">
            <v>WS0922</v>
          </cell>
          <cell r="I21">
            <v>120</v>
          </cell>
          <cell r="J21">
            <v>5</v>
          </cell>
          <cell r="K21">
            <v>40000</v>
          </cell>
          <cell r="L21">
            <v>49.8638</v>
          </cell>
          <cell r="Q21">
            <v>0</v>
          </cell>
        </row>
        <row r="22">
          <cell r="H22" t="str">
            <v>WZ0118</v>
          </cell>
          <cell r="I22">
            <v>120</v>
          </cell>
          <cell r="J22">
            <v>2</v>
          </cell>
          <cell r="K22">
            <v>45000</v>
          </cell>
          <cell r="L22">
            <v>45.41525</v>
          </cell>
        </row>
        <row r="23">
          <cell r="H23" t="str">
            <v>WZ0119</v>
          </cell>
          <cell r="I23">
            <v>120</v>
          </cell>
          <cell r="J23">
            <v>11</v>
          </cell>
          <cell r="K23">
            <v>210000</v>
          </cell>
          <cell r="L23">
            <v>211.3329</v>
          </cell>
        </row>
        <row r="24">
          <cell r="H24" t="str">
            <v>WZ0121</v>
          </cell>
          <cell r="I24">
            <v>120</v>
          </cell>
          <cell r="J24">
            <v>4</v>
          </cell>
          <cell r="K24">
            <v>110000</v>
          </cell>
          <cell r="L24">
            <v>110.0748</v>
          </cell>
        </row>
        <row r="25">
          <cell r="H25" t="str">
            <v>WZ0124</v>
          </cell>
          <cell r="I25">
            <v>120</v>
          </cell>
          <cell r="J25">
            <v>2</v>
          </cell>
          <cell r="K25">
            <v>35000</v>
          </cell>
          <cell r="L25">
            <v>34.57725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Nazwa                        SPW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DS0725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DS1015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DS1017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DS1019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DS1020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DS1021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DS1023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IZ0816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IZ0823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OK0116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OK0715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OK0716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PS0415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PS0416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PS0417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PS0418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PS0718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PS0719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PS1016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WS0428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WS0429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WS0437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WS0922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WZ0115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WZ0117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WZ0118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WZ0119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WZ0121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WZ0124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OBLIGACJE RAZEM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EUR0119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EUR0122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EUR0123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EUR0125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EUR0214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EUR0216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EUR0317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EUR0321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EUR0420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 t="str">
            <v>EUR0618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EUR0724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 t="str">
            <v>OBLIGACJE nom. EUR RAZEM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 t="str">
            <v>28Aug13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 t="str">
            <v>BONY RAZEM 1)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 t="str">
            <v>1) uwzględniono tylko aktywne serie bonów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</sheetData>
      <sheetData sheetId="4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417 RFQ krajowy vs krajowy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Q26">
            <v>0</v>
          </cell>
        </row>
        <row r="63">
          <cell r="H63" t="str">
            <v>Nazwa                        SPW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 t="str">
            <v>DS0725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DS1015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DS1017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DS1019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DS1020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DS1023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IZ0816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IZ0823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OK0116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OK0715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OK0716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PS0415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PS0416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PS0417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PS0418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PS0718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PS0719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PS1016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WS0428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WS0429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WS0922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WZ0115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WZ0117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WZ0118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WZ0119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WZ0121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WZ0124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OBLIGACJE RAZEM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EUR0119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EUR0122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EUR0123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EUR0125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EUR0214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EUR0216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EUR0317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EUR0321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EUR0420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EUR0618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EUR0724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OBLIGACJE nom. EUR RAZEM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28Aug13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BONY RAZEM 1)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1) uwzględniono tylko aktywne serie bonów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</sheetData>
      <sheetData sheetId="5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419 RFQ cash krajowy vs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Q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Nazwa                        SPW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DS0725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DS1015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DS1017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DS1019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DS1023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IZ0816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IZ0823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OK0116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OK0715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OK0716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PS0415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PS0416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PS0417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PS0418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PS0718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PS0719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PS1016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WS0428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WS0429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WS0437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WS0922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WZ0115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WZ0117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WZ0118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WZ0119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WZ0121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WZ0124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OBLIGACJE RAZEM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EUR0119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EUR0122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EUR0123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EUR0214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EUR0216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EUR0317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EUR0321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EUR0420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EUR0618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EUR0724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OBLIGACJE nom. EUR RAZEM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28Aug13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BONY RAZEM 1)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1) uwzględniono tylko aktywne serie bonów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</sheetData>
      <sheetData sheetId="6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420 RFQ cash zagraniczny vs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Q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Nazwa                        SPW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DS0725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DS1015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DS1017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DS1019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DS1023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IZ0816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IZ0823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OK0116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OK0715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OK0716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PS0415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PS0416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PS0417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PS0418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PS0718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PS0719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PS1016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WS0428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WS0429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WS0437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WS0922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WZ0115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WZ0117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WZ0118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WZ0119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WZ0121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WZ0124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OBLIGACJE RAZEM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EUR0119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EUR0122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EUR0123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EUR0214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EUR0216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EUR0317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EUR0321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EUR0420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EUR0618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EUR0724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OBLIGACJE nom. EUR RAZEM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28Aug13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BONY RAZEM 1)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1) uwzględniono tylko aktywne serie bonów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</sheetData>
      <sheetData sheetId="7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REPO BSB Krajowy /Krajowy</v>
          </cell>
        </row>
        <row r="2">
          <cell r="H2" t="str">
            <v>DS0725</v>
          </cell>
          <cell r="I2">
            <v>525</v>
          </cell>
          <cell r="J2">
            <v>7</v>
          </cell>
          <cell r="K2">
            <v>185000</v>
          </cell>
          <cell r="L2">
            <v>398.486775</v>
          </cell>
        </row>
        <row r="3">
          <cell r="H3" t="str">
            <v>DS1017</v>
          </cell>
          <cell r="I3">
            <v>525</v>
          </cell>
          <cell r="J3">
            <v>12</v>
          </cell>
          <cell r="K3">
            <v>677500</v>
          </cell>
          <cell r="L3">
            <v>1487.9464925</v>
          </cell>
        </row>
        <row r="4">
          <cell r="H4" t="str">
            <v>DS1019</v>
          </cell>
          <cell r="I4">
            <v>525</v>
          </cell>
          <cell r="J4">
            <v>11</v>
          </cell>
          <cell r="K4">
            <v>612500</v>
          </cell>
          <cell r="L4">
            <v>1424.145805</v>
          </cell>
        </row>
        <row r="5">
          <cell r="H5" t="str">
            <v>DS1020</v>
          </cell>
          <cell r="I5">
            <v>525</v>
          </cell>
          <cell r="J5">
            <v>5</v>
          </cell>
          <cell r="K5">
            <v>72500</v>
          </cell>
          <cell r="L5">
            <v>169.77851</v>
          </cell>
        </row>
        <row r="6">
          <cell r="H6" t="str">
            <v>DS1021</v>
          </cell>
          <cell r="I6">
            <v>525</v>
          </cell>
          <cell r="J6">
            <v>18</v>
          </cell>
          <cell r="K6">
            <v>802500</v>
          </cell>
          <cell r="L6">
            <v>1961.49573</v>
          </cell>
        </row>
        <row r="7">
          <cell r="H7" t="str">
            <v>DS1023</v>
          </cell>
          <cell r="I7">
            <v>525</v>
          </cell>
          <cell r="J7">
            <v>31</v>
          </cell>
          <cell r="K7">
            <v>927500</v>
          </cell>
          <cell r="L7">
            <v>2092.5220275</v>
          </cell>
        </row>
        <row r="8">
          <cell r="H8" t="str">
            <v>OK0116</v>
          </cell>
          <cell r="I8">
            <v>525</v>
          </cell>
          <cell r="J8">
            <v>2</v>
          </cell>
          <cell r="K8">
            <v>22500</v>
          </cell>
          <cell r="L8">
            <v>44.0621775</v>
          </cell>
        </row>
        <row r="9">
          <cell r="H9" t="str">
            <v>OK0715</v>
          </cell>
          <cell r="I9">
            <v>525</v>
          </cell>
          <cell r="J9">
            <v>6</v>
          </cell>
          <cell r="K9">
            <v>237500</v>
          </cell>
          <cell r="L9">
            <v>470.026995</v>
          </cell>
        </row>
        <row r="10">
          <cell r="H10" t="str">
            <v>OK0716</v>
          </cell>
          <cell r="I10">
            <v>525</v>
          </cell>
          <cell r="J10">
            <v>2</v>
          </cell>
          <cell r="K10">
            <v>17500</v>
          </cell>
          <cell r="L10">
            <v>33.9733925</v>
          </cell>
        </row>
        <row r="11">
          <cell r="H11" t="str">
            <v>PS0415</v>
          </cell>
          <cell r="I11">
            <v>525</v>
          </cell>
          <cell r="J11">
            <v>12</v>
          </cell>
          <cell r="K11">
            <v>2282500</v>
          </cell>
          <cell r="L11">
            <v>4788.98064</v>
          </cell>
        </row>
        <row r="12">
          <cell r="H12" t="str">
            <v>PS0416</v>
          </cell>
          <cell r="I12">
            <v>525</v>
          </cell>
          <cell r="J12">
            <v>9</v>
          </cell>
          <cell r="K12">
            <v>510000</v>
          </cell>
          <cell r="L12">
            <v>1095.744975</v>
          </cell>
        </row>
        <row r="13">
          <cell r="H13" t="str">
            <v>PS0417</v>
          </cell>
          <cell r="I13">
            <v>525</v>
          </cell>
          <cell r="J13">
            <v>11</v>
          </cell>
          <cell r="K13">
            <v>400000</v>
          </cell>
          <cell r="L13">
            <v>876.8149725</v>
          </cell>
        </row>
        <row r="14">
          <cell r="H14" t="str">
            <v>PS0418</v>
          </cell>
          <cell r="I14">
            <v>525</v>
          </cell>
          <cell r="J14">
            <v>1</v>
          </cell>
          <cell r="K14">
            <v>27500</v>
          </cell>
          <cell r="L14">
            <v>59.2477325</v>
          </cell>
        </row>
        <row r="15">
          <cell r="H15" t="str">
            <v>PS0718</v>
          </cell>
          <cell r="I15">
            <v>525</v>
          </cell>
          <cell r="J15">
            <v>11</v>
          </cell>
          <cell r="K15">
            <v>367500</v>
          </cell>
          <cell r="L15">
            <v>752.8573625</v>
          </cell>
        </row>
        <row r="16">
          <cell r="H16" t="str">
            <v>PS0719</v>
          </cell>
          <cell r="I16">
            <v>525</v>
          </cell>
          <cell r="J16">
            <v>7</v>
          </cell>
          <cell r="K16">
            <v>1070000</v>
          </cell>
          <cell r="L16">
            <v>2272.26236</v>
          </cell>
        </row>
        <row r="17">
          <cell r="H17" t="str">
            <v>PS1016</v>
          </cell>
          <cell r="I17">
            <v>525</v>
          </cell>
          <cell r="J17">
            <v>15</v>
          </cell>
          <cell r="K17">
            <v>657500</v>
          </cell>
          <cell r="L17">
            <v>1392.413925</v>
          </cell>
        </row>
        <row r="18">
          <cell r="H18" t="str">
            <v>WS0922</v>
          </cell>
          <cell r="I18">
            <v>525</v>
          </cell>
          <cell r="J18">
            <v>11</v>
          </cell>
          <cell r="K18">
            <v>197500</v>
          </cell>
          <cell r="L18">
            <v>495.4593225</v>
          </cell>
        </row>
        <row r="19">
          <cell r="H19" t="str">
            <v>WZ0115</v>
          </cell>
          <cell r="I19">
            <v>525</v>
          </cell>
          <cell r="J19">
            <v>4</v>
          </cell>
          <cell r="K19">
            <v>170000</v>
          </cell>
          <cell r="L19">
            <v>343.932185</v>
          </cell>
        </row>
        <row r="20">
          <cell r="H20" t="str">
            <v>WZ0117</v>
          </cell>
          <cell r="I20">
            <v>525</v>
          </cell>
          <cell r="J20">
            <v>1</v>
          </cell>
          <cell r="K20">
            <v>2500</v>
          </cell>
          <cell r="L20">
            <v>5.0554825</v>
          </cell>
        </row>
        <row r="21">
          <cell r="H21" t="str">
            <v>WZ0118</v>
          </cell>
          <cell r="I21">
            <v>525</v>
          </cell>
          <cell r="J21">
            <v>6</v>
          </cell>
          <cell r="K21">
            <v>217500</v>
          </cell>
          <cell r="L21">
            <v>439.3450275</v>
          </cell>
        </row>
        <row r="22">
          <cell r="H22" t="str">
            <v>WZ0119</v>
          </cell>
          <cell r="I22">
            <v>525</v>
          </cell>
          <cell r="J22">
            <v>2</v>
          </cell>
          <cell r="K22">
            <v>5000</v>
          </cell>
          <cell r="L22">
            <v>10.0714</v>
          </cell>
        </row>
        <row r="23">
          <cell r="H23" t="str">
            <v>WZ0121</v>
          </cell>
          <cell r="I23">
            <v>525</v>
          </cell>
          <cell r="J23">
            <v>9</v>
          </cell>
          <cell r="K23">
            <v>145000</v>
          </cell>
          <cell r="L23">
            <v>290.282995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OK0715</v>
          </cell>
        </row>
        <row r="74">
          <cell r="H74" t="str">
            <v>OK0716</v>
          </cell>
        </row>
        <row r="75">
          <cell r="H75" t="str">
            <v>PS0415</v>
          </cell>
        </row>
        <row r="76">
          <cell r="H76" t="str">
            <v>PS0416</v>
          </cell>
        </row>
        <row r="77">
          <cell r="H77" t="str">
            <v>PS0417</v>
          </cell>
        </row>
        <row r="78">
          <cell r="H78" t="str">
            <v>PS0418</v>
          </cell>
        </row>
        <row r="79">
          <cell r="H79" t="str">
            <v>PS0718</v>
          </cell>
        </row>
        <row r="80">
          <cell r="H80" t="str">
            <v>PS0719</v>
          </cell>
        </row>
        <row r="81">
          <cell r="H81" t="str">
            <v>PS1016</v>
          </cell>
        </row>
        <row r="82">
          <cell r="H82" t="str">
            <v>WS0428</v>
          </cell>
        </row>
        <row r="83">
          <cell r="H83" t="str">
            <v>WS0429</v>
          </cell>
        </row>
        <row r="84">
          <cell r="H84" t="str">
            <v>WS0437</v>
          </cell>
        </row>
        <row r="85">
          <cell r="H85" t="str">
            <v>WS0922</v>
          </cell>
        </row>
        <row r="86">
          <cell r="H86" t="str">
            <v>WZ0115</v>
          </cell>
        </row>
        <row r="87">
          <cell r="H87" t="str">
            <v>WZ0117</v>
          </cell>
        </row>
        <row r="88">
          <cell r="H88" t="str">
            <v>WZ0118</v>
          </cell>
        </row>
        <row r="89">
          <cell r="H89" t="str">
            <v>WZ0119</v>
          </cell>
        </row>
        <row r="90">
          <cell r="H90" t="str">
            <v>WZ0121</v>
          </cell>
        </row>
        <row r="91">
          <cell r="H91" t="str">
            <v>WZ0124</v>
          </cell>
        </row>
        <row r="92">
          <cell r="H92" t="str">
            <v>OBLIGACJE RAZEM</v>
          </cell>
        </row>
        <row r="93">
          <cell r="H93" t="str">
            <v>EUR0119</v>
          </cell>
        </row>
        <row r="94">
          <cell r="H94" t="str">
            <v>EUR0122</v>
          </cell>
        </row>
        <row r="95">
          <cell r="H95" t="str">
            <v>EUR0123</v>
          </cell>
        </row>
        <row r="96">
          <cell r="H96" t="str">
            <v>EUR0125</v>
          </cell>
        </row>
        <row r="97">
          <cell r="H97" t="str">
            <v>EUR0214</v>
          </cell>
        </row>
        <row r="98">
          <cell r="H98" t="str">
            <v>EUR0216</v>
          </cell>
        </row>
        <row r="99">
          <cell r="H99" t="str">
            <v>EUR0317</v>
          </cell>
        </row>
        <row r="100">
          <cell r="H100" t="str">
            <v>EUR0321</v>
          </cell>
        </row>
        <row r="101">
          <cell r="H101" t="str">
            <v>EUR0420</v>
          </cell>
        </row>
        <row r="102">
          <cell r="H102" t="str">
            <v>EUR0618</v>
          </cell>
        </row>
        <row r="103">
          <cell r="H103" t="str">
            <v>EUR0724</v>
          </cell>
        </row>
        <row r="104">
          <cell r="H104" t="str">
            <v>OBLIGACJE nom. EUR RAZEM</v>
          </cell>
        </row>
        <row r="105">
          <cell r="H105" t="str">
            <v>28Aug13</v>
          </cell>
        </row>
        <row r="106">
          <cell r="H106" t="str">
            <v>BONY RAZEM 1)</v>
          </cell>
        </row>
        <row r="107">
          <cell r="H107">
            <v>0</v>
          </cell>
        </row>
        <row r="108">
          <cell r="H108" t="str">
            <v>1) uwzględniono tylko aktywne serie bonów</v>
          </cell>
        </row>
        <row r="109">
          <cell r="H10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</sheetData>
      <sheetData sheetId="8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REPO BSB Krajowy /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 t="str">
            <v>DS0725</v>
          </cell>
          <cell r="I3">
            <v>529</v>
          </cell>
          <cell r="J3">
            <v>2</v>
          </cell>
          <cell r="K3">
            <v>10000</v>
          </cell>
          <cell r="L3">
            <v>21.552415</v>
          </cell>
        </row>
        <row r="4">
          <cell r="H4" t="str">
            <v>DS1017</v>
          </cell>
          <cell r="I4">
            <v>529</v>
          </cell>
          <cell r="J4">
            <v>1</v>
          </cell>
          <cell r="K4">
            <v>35000</v>
          </cell>
          <cell r="L4">
            <v>76.867385</v>
          </cell>
        </row>
        <row r="5">
          <cell r="H5" t="str">
            <v>DS1019</v>
          </cell>
          <cell r="I5">
            <v>529</v>
          </cell>
          <cell r="J5">
            <v>2</v>
          </cell>
          <cell r="K5">
            <v>27500</v>
          </cell>
          <cell r="L5">
            <v>63.6675475</v>
          </cell>
        </row>
        <row r="6">
          <cell r="H6" t="str">
            <v>DS1021</v>
          </cell>
          <cell r="I6">
            <v>529</v>
          </cell>
          <cell r="J6">
            <v>3</v>
          </cell>
          <cell r="K6">
            <v>42500</v>
          </cell>
          <cell r="L6">
            <v>104.004325</v>
          </cell>
        </row>
        <row r="7">
          <cell r="H7" t="str">
            <v>DS1023</v>
          </cell>
          <cell r="I7">
            <v>529</v>
          </cell>
          <cell r="J7">
            <v>3</v>
          </cell>
          <cell r="K7">
            <v>152500</v>
          </cell>
          <cell r="L7">
            <v>343.079015</v>
          </cell>
        </row>
        <row r="8">
          <cell r="H8" t="str">
            <v>PS0415</v>
          </cell>
          <cell r="I8">
            <v>529</v>
          </cell>
          <cell r="J8">
            <v>2</v>
          </cell>
          <cell r="K8">
            <v>20000</v>
          </cell>
          <cell r="L8">
            <v>41.97664</v>
          </cell>
        </row>
        <row r="9">
          <cell r="H9" t="str">
            <v>PS0417</v>
          </cell>
          <cell r="I9">
            <v>529</v>
          </cell>
          <cell r="J9">
            <v>1</v>
          </cell>
          <cell r="K9">
            <v>17500</v>
          </cell>
          <cell r="L9">
            <v>38.3237575</v>
          </cell>
        </row>
        <row r="10">
          <cell r="H10" t="str">
            <v>PS0718</v>
          </cell>
          <cell r="I10">
            <v>529</v>
          </cell>
          <cell r="J10">
            <v>1</v>
          </cell>
          <cell r="K10">
            <v>10000</v>
          </cell>
          <cell r="L10">
            <v>20.47356</v>
          </cell>
        </row>
        <row r="11">
          <cell r="H11" t="str">
            <v>PS0719</v>
          </cell>
          <cell r="I11">
            <v>529</v>
          </cell>
          <cell r="J11">
            <v>5</v>
          </cell>
          <cell r="K11">
            <v>132500</v>
          </cell>
          <cell r="L11">
            <v>280.355165</v>
          </cell>
        </row>
        <row r="12">
          <cell r="H12" t="str">
            <v>PS1016</v>
          </cell>
          <cell r="I12">
            <v>529</v>
          </cell>
          <cell r="J12">
            <v>1</v>
          </cell>
          <cell r="K12">
            <v>25000</v>
          </cell>
          <cell r="L12">
            <v>52.93115</v>
          </cell>
        </row>
        <row r="13">
          <cell r="H13" t="str">
            <v>WS0429</v>
          </cell>
          <cell r="I13">
            <v>529</v>
          </cell>
          <cell r="J13">
            <v>1</v>
          </cell>
          <cell r="K13">
            <v>10000</v>
          </cell>
          <cell r="L13">
            <v>27.7551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69">
          <cell r="H69">
            <v>0</v>
          </cell>
        </row>
        <row r="70">
          <cell r="H70" t="str">
            <v>Nazwa                        SPW</v>
          </cell>
        </row>
        <row r="71">
          <cell r="H71">
            <v>0</v>
          </cell>
        </row>
        <row r="72">
          <cell r="H72" t="str">
            <v>DS0725</v>
          </cell>
        </row>
        <row r="73">
          <cell r="H73" t="str">
            <v>DS1015</v>
          </cell>
        </row>
        <row r="74">
          <cell r="H74" t="str">
            <v>DS1017</v>
          </cell>
        </row>
        <row r="75">
          <cell r="H75" t="str">
            <v>DS1019</v>
          </cell>
        </row>
        <row r="76">
          <cell r="H76" t="str">
            <v>DS1020</v>
          </cell>
        </row>
        <row r="77">
          <cell r="H77" t="str">
            <v>DS1021</v>
          </cell>
        </row>
        <row r="78">
          <cell r="H78" t="str">
            <v>DS1023</v>
          </cell>
        </row>
        <row r="79">
          <cell r="H79" t="str">
            <v>IZ0816</v>
          </cell>
        </row>
        <row r="80">
          <cell r="H80" t="str">
            <v>IZ0823</v>
          </cell>
        </row>
        <row r="81">
          <cell r="H81" t="str">
            <v>OK0116</v>
          </cell>
        </row>
        <row r="82">
          <cell r="H82" t="str">
            <v>OK0715</v>
          </cell>
        </row>
        <row r="83">
          <cell r="H83" t="str">
            <v>OK0716</v>
          </cell>
        </row>
        <row r="84">
          <cell r="H84" t="str">
            <v>PS0415</v>
          </cell>
        </row>
        <row r="85">
          <cell r="H85" t="str">
            <v>PS0416</v>
          </cell>
        </row>
        <row r="86">
          <cell r="H86" t="str">
            <v>PS0417</v>
          </cell>
        </row>
        <row r="87">
          <cell r="H87" t="str">
            <v>PS0418</v>
          </cell>
        </row>
        <row r="88">
          <cell r="H88" t="str">
            <v>PS0718</v>
          </cell>
        </row>
        <row r="89">
          <cell r="H89" t="str">
            <v>PS0719</v>
          </cell>
        </row>
        <row r="90">
          <cell r="H90" t="str">
            <v>PS1016</v>
          </cell>
        </row>
        <row r="91">
          <cell r="H91" t="str">
            <v>WS0428</v>
          </cell>
        </row>
        <row r="92">
          <cell r="H92" t="str">
            <v>WS0429</v>
          </cell>
        </row>
        <row r="93">
          <cell r="H93" t="str">
            <v>WS0437</v>
          </cell>
        </row>
        <row r="94">
          <cell r="H94" t="str">
            <v>WS0922</v>
          </cell>
        </row>
        <row r="95">
          <cell r="H95" t="str">
            <v>WZ0115</v>
          </cell>
        </row>
        <row r="96">
          <cell r="H96" t="str">
            <v>WZ0117</v>
          </cell>
        </row>
        <row r="97">
          <cell r="H97" t="str">
            <v>WZ0118</v>
          </cell>
        </row>
        <row r="98">
          <cell r="H98" t="str">
            <v>WZ0119</v>
          </cell>
        </row>
        <row r="99">
          <cell r="H99" t="str">
            <v>WZ0121</v>
          </cell>
        </row>
        <row r="100">
          <cell r="H100" t="str">
            <v>WZ0124</v>
          </cell>
        </row>
        <row r="101">
          <cell r="H101" t="str">
            <v>OBLIGACJE RAZEM</v>
          </cell>
        </row>
        <row r="102">
          <cell r="H102" t="str">
            <v>EUR0119</v>
          </cell>
        </row>
        <row r="103">
          <cell r="H103" t="str">
            <v>EUR0122</v>
          </cell>
        </row>
        <row r="104">
          <cell r="H104" t="str">
            <v>EUR0123</v>
          </cell>
        </row>
        <row r="105">
          <cell r="H105" t="str">
            <v>EUR0125</v>
          </cell>
        </row>
        <row r="106">
          <cell r="H106" t="str">
            <v>EUR0214</v>
          </cell>
        </row>
        <row r="107">
          <cell r="H107" t="str">
            <v>EUR0216</v>
          </cell>
        </row>
        <row r="108">
          <cell r="H108" t="str">
            <v>EUR0317</v>
          </cell>
        </row>
        <row r="109">
          <cell r="H109" t="str">
            <v>EUR0321</v>
          </cell>
        </row>
        <row r="110">
          <cell r="H110" t="str">
            <v>EUR0420</v>
          </cell>
        </row>
        <row r="111">
          <cell r="H111" t="str">
            <v>EUR0618</v>
          </cell>
        </row>
        <row r="112">
          <cell r="H112" t="str">
            <v>EUR0724</v>
          </cell>
        </row>
        <row r="113">
          <cell r="H113" t="str">
            <v>OBLIGACJE nom. EUR RAZEM</v>
          </cell>
        </row>
        <row r="114">
          <cell r="H114" t="str">
            <v>28Aug13</v>
          </cell>
        </row>
        <row r="115">
          <cell r="H115" t="str">
            <v>BONY RAZEM 1)</v>
          </cell>
        </row>
        <row r="116">
          <cell r="H116">
            <v>0</v>
          </cell>
        </row>
        <row r="117">
          <cell r="H117" t="str">
            <v>1) uwzględniono tylko aktywne serie bonów</v>
          </cell>
        </row>
        <row r="118">
          <cell r="H118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</sheetData>
      <sheetData sheetId="9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3">
          <cell r="H3" t="str">
            <v>DS1019</v>
          </cell>
          <cell r="I3">
            <v>535</v>
          </cell>
          <cell r="J3">
            <v>1</v>
          </cell>
          <cell r="K3">
            <v>10000</v>
          </cell>
          <cell r="L3">
            <v>23.20041</v>
          </cell>
          <cell r="N3">
            <v>629</v>
          </cell>
          <cell r="O3" t="str">
            <v>REPO CLASSIC Krajowy / Zagraniczny</v>
          </cell>
        </row>
        <row r="4">
          <cell r="H4" t="str">
            <v>DS0725</v>
          </cell>
          <cell r="I4">
            <v>625</v>
          </cell>
          <cell r="J4">
            <v>1</v>
          </cell>
          <cell r="K4">
            <v>15000</v>
          </cell>
          <cell r="L4">
            <v>32.0978354</v>
          </cell>
        </row>
        <row r="5">
          <cell r="H5" t="str">
            <v>OK0715</v>
          </cell>
          <cell r="I5">
            <v>625</v>
          </cell>
          <cell r="J5">
            <v>4</v>
          </cell>
          <cell r="K5">
            <v>190000</v>
          </cell>
          <cell r="L5">
            <v>376.22528286</v>
          </cell>
        </row>
        <row r="6">
          <cell r="H6" t="str">
            <v>OK0716</v>
          </cell>
          <cell r="I6">
            <v>629</v>
          </cell>
          <cell r="J6">
            <v>1</v>
          </cell>
          <cell r="K6">
            <v>10000</v>
          </cell>
          <cell r="L6">
            <v>19.40147835</v>
          </cell>
        </row>
        <row r="7">
          <cell r="H7" t="str">
            <v>PS0415</v>
          </cell>
          <cell r="I7">
            <v>629</v>
          </cell>
          <cell r="J7">
            <v>3</v>
          </cell>
          <cell r="K7">
            <v>400000</v>
          </cell>
          <cell r="L7">
            <v>839.40004141</v>
          </cell>
        </row>
        <row r="8">
          <cell r="H8" t="str">
            <v>PS0718</v>
          </cell>
          <cell r="I8">
            <v>629</v>
          </cell>
          <cell r="J8">
            <v>1</v>
          </cell>
          <cell r="K8">
            <v>10000</v>
          </cell>
          <cell r="L8">
            <v>20.45358461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 t="e">
            <v>#REF!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65">
          <cell r="H65">
            <v>0</v>
          </cell>
        </row>
        <row r="66">
          <cell r="H66" t="str">
            <v>Nazwa                        SPW</v>
          </cell>
        </row>
        <row r="67">
          <cell r="H67">
            <v>0</v>
          </cell>
        </row>
        <row r="68">
          <cell r="H68" t="str">
            <v>DS0725</v>
          </cell>
        </row>
        <row r="69">
          <cell r="H69" t="str">
            <v>DS1015</v>
          </cell>
        </row>
        <row r="70">
          <cell r="H70" t="str">
            <v>DS1017</v>
          </cell>
        </row>
        <row r="71">
          <cell r="H71" t="str">
            <v>DS1019</v>
          </cell>
        </row>
        <row r="72">
          <cell r="H72" t="str">
            <v>DS1020</v>
          </cell>
        </row>
        <row r="73">
          <cell r="H73" t="str">
            <v>DS1021</v>
          </cell>
        </row>
        <row r="74">
          <cell r="H74" t="str">
            <v>DS1023</v>
          </cell>
        </row>
        <row r="75">
          <cell r="H75" t="str">
            <v>IZ0816</v>
          </cell>
        </row>
        <row r="76">
          <cell r="H76" t="str">
            <v>IZ0823</v>
          </cell>
        </row>
        <row r="77">
          <cell r="H77" t="str">
            <v>OK0116</v>
          </cell>
        </row>
        <row r="78">
          <cell r="H78" t="str">
            <v>OK0715</v>
          </cell>
        </row>
        <row r="79">
          <cell r="H79" t="str">
            <v>OK0716</v>
          </cell>
        </row>
        <row r="80">
          <cell r="H80" t="str">
            <v>PS0415</v>
          </cell>
        </row>
        <row r="81">
          <cell r="H81" t="str">
            <v>PS0416</v>
          </cell>
        </row>
        <row r="82">
          <cell r="H82" t="str">
            <v>PS0417</v>
          </cell>
        </row>
        <row r="83">
          <cell r="H83" t="str">
            <v>PS0418</v>
          </cell>
        </row>
        <row r="84">
          <cell r="H84" t="str">
            <v>PS0718</v>
          </cell>
        </row>
        <row r="85">
          <cell r="H85" t="str">
            <v>PS0719</v>
          </cell>
        </row>
        <row r="86">
          <cell r="H86" t="str">
            <v>PS1016</v>
          </cell>
        </row>
        <row r="87">
          <cell r="H87" t="str">
            <v>WS0428</v>
          </cell>
        </row>
        <row r="88">
          <cell r="H88" t="str">
            <v>WS0429</v>
          </cell>
        </row>
        <row r="89">
          <cell r="H89" t="str">
            <v>WS0437</v>
          </cell>
        </row>
        <row r="90">
          <cell r="H90" t="str">
            <v>WS0922</v>
          </cell>
        </row>
        <row r="91">
          <cell r="H91" t="str">
            <v>WZ0115</v>
          </cell>
        </row>
        <row r="92">
          <cell r="H92" t="str">
            <v>WZ0117</v>
          </cell>
        </row>
        <row r="93">
          <cell r="H93" t="str">
            <v>WZ0118</v>
          </cell>
        </row>
        <row r="94">
          <cell r="H94" t="str">
            <v>WZ0119</v>
          </cell>
        </row>
        <row r="95">
          <cell r="H95" t="str">
            <v>WZ0121</v>
          </cell>
        </row>
        <row r="96">
          <cell r="H96" t="str">
            <v>WZ0124</v>
          </cell>
        </row>
        <row r="97">
          <cell r="H97" t="str">
            <v>OBLIGACJE RAZEM</v>
          </cell>
        </row>
        <row r="98">
          <cell r="H98" t="str">
            <v>EUR0119</v>
          </cell>
        </row>
        <row r="99">
          <cell r="H99" t="str">
            <v>EUR0122</v>
          </cell>
        </row>
        <row r="100">
          <cell r="H100" t="str">
            <v>EUR0123</v>
          </cell>
        </row>
        <row r="101">
          <cell r="H101" t="str">
            <v>EUR0125</v>
          </cell>
        </row>
        <row r="102">
          <cell r="H102" t="str">
            <v>EUR0214</v>
          </cell>
        </row>
        <row r="103">
          <cell r="H103" t="str">
            <v>EUR0216</v>
          </cell>
        </row>
        <row r="104">
          <cell r="H104" t="str">
            <v>EUR0317</v>
          </cell>
        </row>
        <row r="105">
          <cell r="H105" t="str">
            <v>EUR0321</v>
          </cell>
        </row>
        <row r="106">
          <cell r="H106" t="str">
            <v>EUR0420</v>
          </cell>
        </row>
        <row r="107">
          <cell r="H107" t="str">
            <v>EUR0618</v>
          </cell>
        </row>
        <row r="108">
          <cell r="H108" t="str">
            <v>EUR0724</v>
          </cell>
        </row>
        <row r="109">
          <cell r="H109" t="str">
            <v>OBLIGACJE nom. EUR RAZEM</v>
          </cell>
        </row>
        <row r="110">
          <cell r="H110" t="str">
            <v>28Aug13</v>
          </cell>
        </row>
        <row r="111">
          <cell r="H111" t="str">
            <v>BONY RAZEM 1)</v>
          </cell>
        </row>
        <row r="112">
          <cell r="H112">
            <v>0</v>
          </cell>
        </row>
        <row r="113">
          <cell r="H113" t="str">
            <v>1) uwzględniono tylko aktywne serie bonów</v>
          </cell>
        </row>
        <row r="114">
          <cell r="H114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</sheetData>
      <sheetData sheetId="10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>
            <v>535</v>
          </cell>
          <cell r="O1" t="str">
            <v>REPO CLASSIC Zagraniczny /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N2">
            <v>625</v>
          </cell>
          <cell r="O2" t="str">
            <v>REPO CLASSIC Krajowy / Krajowy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58">
          <cell r="H58">
            <v>0</v>
          </cell>
        </row>
        <row r="59">
          <cell r="H59" t="str">
            <v>Nazwa                        SPW</v>
          </cell>
        </row>
        <row r="60">
          <cell r="H60">
            <v>0</v>
          </cell>
        </row>
        <row r="61">
          <cell r="H61" t="str">
            <v>DS0725</v>
          </cell>
        </row>
        <row r="62">
          <cell r="H62" t="str">
            <v>DS1015</v>
          </cell>
        </row>
        <row r="63">
          <cell r="H63" t="str">
            <v>DS1017</v>
          </cell>
        </row>
        <row r="64">
          <cell r="H64" t="str">
            <v>DS1019</v>
          </cell>
        </row>
        <row r="65">
          <cell r="H65" t="str">
            <v>DS1020</v>
          </cell>
        </row>
        <row r="66">
          <cell r="H66" t="str">
            <v>DS1021</v>
          </cell>
        </row>
        <row r="67">
          <cell r="H67" t="str">
            <v>DS1023</v>
          </cell>
        </row>
        <row r="68">
          <cell r="H68" t="str">
            <v>IZ0816</v>
          </cell>
        </row>
        <row r="69">
          <cell r="H69" t="str">
            <v>IZ0823</v>
          </cell>
        </row>
        <row r="70">
          <cell r="H70" t="str">
            <v>OK0116</v>
          </cell>
        </row>
        <row r="71">
          <cell r="H71" t="str">
            <v>OK0715</v>
          </cell>
        </row>
        <row r="72">
          <cell r="H72" t="str">
            <v>OK0716</v>
          </cell>
        </row>
        <row r="73">
          <cell r="H73" t="str">
            <v>PS0415</v>
          </cell>
        </row>
        <row r="74">
          <cell r="H74" t="str">
            <v>PS0416</v>
          </cell>
        </row>
        <row r="75">
          <cell r="H75" t="str">
            <v>PS0417</v>
          </cell>
        </row>
        <row r="76">
          <cell r="H76" t="str">
            <v>PS0418</v>
          </cell>
        </row>
        <row r="77">
          <cell r="H77" t="str">
            <v>PS0718</v>
          </cell>
        </row>
        <row r="78">
          <cell r="H78" t="str">
            <v>PS0719</v>
          </cell>
        </row>
        <row r="79">
          <cell r="H79" t="str">
            <v>PS1016</v>
          </cell>
        </row>
        <row r="80">
          <cell r="H80" t="str">
            <v>WS0428</v>
          </cell>
        </row>
        <row r="81">
          <cell r="H81" t="str">
            <v>WS0429</v>
          </cell>
        </row>
        <row r="82">
          <cell r="H82" t="str">
            <v>WS0437</v>
          </cell>
        </row>
        <row r="83">
          <cell r="H83" t="str">
            <v>WS0922</v>
          </cell>
        </row>
        <row r="84">
          <cell r="H84" t="str">
            <v>WZ0115</v>
          </cell>
        </row>
        <row r="85">
          <cell r="H85" t="str">
            <v>WZ0117</v>
          </cell>
        </row>
        <row r="86">
          <cell r="H86" t="str">
            <v>WZ0118</v>
          </cell>
        </row>
        <row r="87">
          <cell r="H87" t="str">
            <v>WZ0119</v>
          </cell>
        </row>
        <row r="88">
          <cell r="H88" t="str">
            <v>WZ0121</v>
          </cell>
        </row>
        <row r="89">
          <cell r="H89" t="str">
            <v>WZ0124</v>
          </cell>
        </row>
        <row r="90">
          <cell r="H90" t="str">
            <v>OBLIGACJE RAZEM</v>
          </cell>
        </row>
        <row r="91">
          <cell r="H91" t="str">
            <v>EUR0119</v>
          </cell>
        </row>
        <row r="92">
          <cell r="H92" t="str">
            <v>EUR0122</v>
          </cell>
        </row>
        <row r="93">
          <cell r="H93" t="str">
            <v>EUR0123</v>
          </cell>
        </row>
        <row r="94">
          <cell r="H94" t="str">
            <v>EUR0125</v>
          </cell>
        </row>
        <row r="95">
          <cell r="H95" t="str">
            <v>EUR0214</v>
          </cell>
        </row>
        <row r="96">
          <cell r="H96" t="str">
            <v>EUR0216</v>
          </cell>
        </row>
        <row r="97">
          <cell r="H97" t="str">
            <v>EUR0317</v>
          </cell>
        </row>
        <row r="98">
          <cell r="H98" t="str">
            <v>EUR0321</v>
          </cell>
        </row>
        <row r="99">
          <cell r="H99" t="str">
            <v>EUR0420</v>
          </cell>
        </row>
        <row r="100">
          <cell r="H100" t="str">
            <v>EUR0618</v>
          </cell>
        </row>
        <row r="101">
          <cell r="H101" t="str">
            <v>EUR0724</v>
          </cell>
        </row>
        <row r="102">
          <cell r="H102" t="str">
            <v>OBLIGACJE nom. EUR RAZEM</v>
          </cell>
        </row>
        <row r="103">
          <cell r="H103" t="str">
            <v>28Aug13</v>
          </cell>
        </row>
        <row r="104">
          <cell r="H104" t="str">
            <v>BONY RAZEM 1)</v>
          </cell>
        </row>
        <row r="105">
          <cell r="H105">
            <v>0</v>
          </cell>
        </row>
        <row r="106">
          <cell r="H106" t="str">
            <v>1) uwzględniono tylko aktywne serie bonów</v>
          </cell>
        </row>
        <row r="107">
          <cell r="H107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</sheetData>
      <sheetData sheetId="11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OK0715</v>
          </cell>
        </row>
        <row r="74">
          <cell r="H74" t="str">
            <v>OK0716</v>
          </cell>
        </row>
        <row r="75">
          <cell r="H75" t="str">
            <v>PS0415</v>
          </cell>
        </row>
        <row r="76">
          <cell r="H76" t="str">
            <v>PS0416</v>
          </cell>
        </row>
        <row r="77">
          <cell r="H77" t="str">
            <v>PS0417</v>
          </cell>
        </row>
        <row r="78">
          <cell r="H78" t="str">
            <v>PS0418</v>
          </cell>
        </row>
        <row r="79">
          <cell r="H79" t="str">
            <v>PS0718</v>
          </cell>
        </row>
        <row r="80">
          <cell r="H80" t="str">
            <v>PS0719</v>
          </cell>
        </row>
        <row r="81">
          <cell r="H81" t="str">
            <v>PS1016</v>
          </cell>
        </row>
        <row r="82">
          <cell r="H82" t="str">
            <v>WS0428</v>
          </cell>
        </row>
        <row r="83">
          <cell r="H83" t="str">
            <v>WS0429</v>
          </cell>
        </row>
        <row r="84">
          <cell r="H84" t="str">
            <v>WS0437</v>
          </cell>
        </row>
        <row r="85">
          <cell r="H85" t="str">
            <v>WS0922</v>
          </cell>
        </row>
        <row r="86">
          <cell r="H86" t="str">
            <v>WZ0115</v>
          </cell>
        </row>
        <row r="87">
          <cell r="H87" t="str">
            <v>WZ0117</v>
          </cell>
        </row>
        <row r="88">
          <cell r="H88" t="str">
            <v>WZ0118</v>
          </cell>
        </row>
        <row r="89">
          <cell r="H89" t="str">
            <v>WZ0119</v>
          </cell>
        </row>
        <row r="90">
          <cell r="H90" t="str">
            <v>WZ0121</v>
          </cell>
        </row>
        <row r="91">
          <cell r="H91" t="str">
            <v>WZ0124</v>
          </cell>
        </row>
        <row r="92">
          <cell r="H92" t="str">
            <v>OBLIGACJE RAZEM</v>
          </cell>
        </row>
        <row r="93">
          <cell r="H93" t="str">
            <v>EUR0119</v>
          </cell>
        </row>
        <row r="94">
          <cell r="H94" t="str">
            <v>EUR0122</v>
          </cell>
        </row>
        <row r="95">
          <cell r="H95" t="str">
            <v>EUR0123</v>
          </cell>
        </row>
        <row r="96">
          <cell r="H96" t="str">
            <v>EUR0125</v>
          </cell>
        </row>
        <row r="97">
          <cell r="H97" t="str">
            <v>EUR0214</v>
          </cell>
        </row>
        <row r="98">
          <cell r="H98" t="str">
            <v>EUR0216</v>
          </cell>
        </row>
        <row r="99">
          <cell r="H99" t="str">
            <v>EUR0317</v>
          </cell>
        </row>
        <row r="100">
          <cell r="H100" t="str">
            <v>EUR0321</v>
          </cell>
        </row>
        <row r="101">
          <cell r="H101" t="str">
            <v>EUR0420</v>
          </cell>
        </row>
        <row r="102">
          <cell r="H102" t="str">
            <v>EUR0618</v>
          </cell>
        </row>
        <row r="103">
          <cell r="H103" t="str">
            <v>EUR0724</v>
          </cell>
        </row>
        <row r="104">
          <cell r="H104" t="str">
            <v>OBLIGACJE nom. EUR RAZEM</v>
          </cell>
        </row>
        <row r="105">
          <cell r="H105" t="str">
            <v>28Aug13</v>
          </cell>
        </row>
        <row r="106">
          <cell r="H106" t="str">
            <v>BONY RAZEM 1)</v>
          </cell>
        </row>
        <row r="107">
          <cell r="H107">
            <v>0</v>
          </cell>
        </row>
        <row r="108">
          <cell r="H108" t="str">
            <v>1) uwzględniono tylko aktywne serie bonów</v>
          </cell>
        </row>
        <row r="109">
          <cell r="H10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</sheetData>
      <sheetData sheetId="12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S6" t="str">
            <v>29JUN11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S7" t="str">
            <v>06JUL11</v>
          </cell>
        </row>
        <row r="8">
          <cell r="S8" t="str">
            <v>01FEB12</v>
          </cell>
        </row>
        <row r="9">
          <cell r="S9" t="str">
            <v>29FEB12</v>
          </cell>
        </row>
        <row r="10">
          <cell r="S10" t="str">
            <v>28MAR12</v>
          </cell>
        </row>
        <row r="11">
          <cell r="S11" t="str">
            <v>26JUN13</v>
          </cell>
        </row>
        <row r="12">
          <cell r="S12" t="str">
            <v>28AUG13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OK0715</v>
          </cell>
        </row>
        <row r="74">
          <cell r="H74" t="str">
            <v>OK0716</v>
          </cell>
        </row>
        <row r="75">
          <cell r="H75" t="str">
            <v>PS0415</v>
          </cell>
        </row>
        <row r="76">
          <cell r="H76" t="str">
            <v>PS0416</v>
          </cell>
        </row>
        <row r="77">
          <cell r="H77" t="str">
            <v>PS0417</v>
          </cell>
        </row>
        <row r="78">
          <cell r="H78" t="str">
            <v>PS0418</v>
          </cell>
        </row>
        <row r="79">
          <cell r="H79" t="str">
            <v>PS0718</v>
          </cell>
        </row>
        <row r="80">
          <cell r="H80" t="str">
            <v>PS0719</v>
          </cell>
        </row>
        <row r="81">
          <cell r="H81" t="str">
            <v>PS1016</v>
          </cell>
        </row>
        <row r="82">
          <cell r="H82" t="str">
            <v>WS0428</v>
          </cell>
        </row>
        <row r="83">
          <cell r="H83" t="str">
            <v>WS0429</v>
          </cell>
        </row>
        <row r="84">
          <cell r="H84" t="str">
            <v>WS0437</v>
          </cell>
        </row>
        <row r="85">
          <cell r="H85" t="str">
            <v>WS0922</v>
          </cell>
        </row>
        <row r="86">
          <cell r="H86" t="str">
            <v>WZ0115</v>
          </cell>
        </row>
        <row r="87">
          <cell r="H87" t="str">
            <v>WZ0117</v>
          </cell>
        </row>
        <row r="88">
          <cell r="H88" t="str">
            <v>WZ0118</v>
          </cell>
        </row>
        <row r="89">
          <cell r="H89" t="str">
            <v>WZ0119</v>
          </cell>
        </row>
        <row r="90">
          <cell r="H90" t="str">
            <v>WZ0121</v>
          </cell>
        </row>
        <row r="91">
          <cell r="H91" t="str">
            <v>WZ0124</v>
          </cell>
        </row>
        <row r="92">
          <cell r="H92" t="str">
            <v>OBLIGACJE RAZEM</v>
          </cell>
        </row>
        <row r="93">
          <cell r="H93" t="str">
            <v>EUR0119</v>
          </cell>
        </row>
        <row r="94">
          <cell r="H94" t="str">
            <v>EUR0122</v>
          </cell>
        </row>
        <row r="95">
          <cell r="H95" t="str">
            <v>EUR0123</v>
          </cell>
        </row>
        <row r="96">
          <cell r="H96" t="str">
            <v>EUR0125</v>
          </cell>
        </row>
        <row r="97">
          <cell r="H97" t="str">
            <v>EUR0214</v>
          </cell>
        </row>
        <row r="98">
          <cell r="H98" t="str">
            <v>EUR0216</v>
          </cell>
        </row>
        <row r="99">
          <cell r="H99" t="str">
            <v>EUR0317</v>
          </cell>
        </row>
        <row r="100">
          <cell r="H100" t="str">
            <v>EUR0321</v>
          </cell>
        </row>
        <row r="101">
          <cell r="H101" t="str">
            <v>EUR0420</v>
          </cell>
        </row>
        <row r="102">
          <cell r="H102" t="str">
            <v>EUR0618</v>
          </cell>
        </row>
        <row r="103">
          <cell r="H103" t="str">
            <v>EUR0724</v>
          </cell>
        </row>
        <row r="104">
          <cell r="H104" t="str">
            <v>OBLIGACJE nom. EUR RAZEM</v>
          </cell>
        </row>
        <row r="105">
          <cell r="H105" t="str">
            <v>28Aug13</v>
          </cell>
        </row>
        <row r="106">
          <cell r="H106" t="str">
            <v>BONY RAZEM 1)</v>
          </cell>
        </row>
        <row r="107">
          <cell r="H107">
            <v>0</v>
          </cell>
        </row>
        <row r="108">
          <cell r="H108" t="str">
            <v>1) uwzględniono tylko aktywne serie bonów</v>
          </cell>
        </row>
        <row r="109">
          <cell r="H10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</sheetData>
      <sheetData sheetId="13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OK0715</v>
          </cell>
        </row>
        <row r="74">
          <cell r="H74" t="str">
            <v>OK0716</v>
          </cell>
        </row>
        <row r="75">
          <cell r="H75" t="str">
            <v>PS0415</v>
          </cell>
        </row>
        <row r="76">
          <cell r="H76" t="str">
            <v>PS0416</v>
          </cell>
        </row>
        <row r="77">
          <cell r="H77" t="str">
            <v>PS0417</v>
          </cell>
        </row>
        <row r="78">
          <cell r="H78" t="str">
            <v>PS0418</v>
          </cell>
        </row>
        <row r="79">
          <cell r="H79" t="str">
            <v>PS0718</v>
          </cell>
        </row>
        <row r="80">
          <cell r="H80" t="str">
            <v>PS0719</v>
          </cell>
        </row>
        <row r="81">
          <cell r="H81" t="str">
            <v>PS1016</v>
          </cell>
        </row>
        <row r="82">
          <cell r="H82" t="str">
            <v>WS0428</v>
          </cell>
        </row>
        <row r="83">
          <cell r="H83" t="str">
            <v>WS0429</v>
          </cell>
        </row>
        <row r="84">
          <cell r="H84" t="str">
            <v>WS0437</v>
          </cell>
        </row>
        <row r="85">
          <cell r="H85" t="str">
            <v>WS0922</v>
          </cell>
        </row>
        <row r="86">
          <cell r="H86" t="str">
            <v>WZ0115</v>
          </cell>
        </row>
        <row r="87">
          <cell r="H87" t="str">
            <v>WZ0117</v>
          </cell>
        </row>
        <row r="88">
          <cell r="H88" t="str">
            <v>WZ0118</v>
          </cell>
        </row>
        <row r="89">
          <cell r="H89" t="str">
            <v>WZ0119</v>
          </cell>
        </row>
        <row r="90">
          <cell r="H90" t="str">
            <v>WZ0121</v>
          </cell>
        </row>
        <row r="91">
          <cell r="H91" t="str">
            <v>WZ0124</v>
          </cell>
        </row>
        <row r="92">
          <cell r="H92" t="str">
            <v>OBLIGACJE RAZEM</v>
          </cell>
        </row>
        <row r="93">
          <cell r="H93" t="str">
            <v>EUR0119</v>
          </cell>
        </row>
        <row r="94">
          <cell r="H94" t="str">
            <v>EUR0122</v>
          </cell>
        </row>
        <row r="95">
          <cell r="H95" t="str">
            <v>EUR0123</v>
          </cell>
        </row>
        <row r="96">
          <cell r="H96" t="str">
            <v>EUR0125</v>
          </cell>
        </row>
        <row r="97">
          <cell r="H97" t="str">
            <v>EUR0214</v>
          </cell>
        </row>
        <row r="98">
          <cell r="H98" t="str">
            <v>EUR0216</v>
          </cell>
        </row>
        <row r="99">
          <cell r="H99" t="str">
            <v>EUR0317</v>
          </cell>
        </row>
        <row r="100">
          <cell r="H100" t="str">
            <v>EUR0321</v>
          </cell>
        </row>
        <row r="101">
          <cell r="H101" t="str">
            <v>EUR0420</v>
          </cell>
        </row>
        <row r="102">
          <cell r="H102" t="str">
            <v>EUR0618</v>
          </cell>
        </row>
        <row r="103">
          <cell r="H103" t="str">
            <v>EUR0724</v>
          </cell>
        </row>
        <row r="104">
          <cell r="H104" t="str">
            <v>OBLIGACJE nom. EUR RAZEM</v>
          </cell>
        </row>
        <row r="105">
          <cell r="H105" t="str">
            <v>28Aug13</v>
          </cell>
        </row>
        <row r="106">
          <cell r="H106" t="str">
            <v>BONY RAZEM 1)</v>
          </cell>
        </row>
        <row r="107">
          <cell r="H107">
            <v>0</v>
          </cell>
        </row>
        <row r="108">
          <cell r="H108" t="str">
            <v>1) uwzględniono tylko aktywne serie bonów</v>
          </cell>
        </row>
        <row r="109">
          <cell r="H10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</sheetData>
      <sheetData sheetId="15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OK0715</v>
          </cell>
        </row>
        <row r="74">
          <cell r="H74" t="str">
            <v>OK0716</v>
          </cell>
        </row>
        <row r="75">
          <cell r="H75" t="str">
            <v>PS0415</v>
          </cell>
        </row>
        <row r="76">
          <cell r="H76" t="str">
            <v>PS0416</v>
          </cell>
        </row>
        <row r="77">
          <cell r="H77" t="str">
            <v>PS0417</v>
          </cell>
        </row>
        <row r="78">
          <cell r="H78" t="str">
            <v>PS0418</v>
          </cell>
        </row>
        <row r="79">
          <cell r="H79" t="str">
            <v>PS0718</v>
          </cell>
        </row>
        <row r="80">
          <cell r="H80" t="str">
            <v>PS0719</v>
          </cell>
        </row>
        <row r="81">
          <cell r="H81" t="str">
            <v>PS1016</v>
          </cell>
        </row>
        <row r="82">
          <cell r="H82" t="str">
            <v>WS0428</v>
          </cell>
        </row>
        <row r="83">
          <cell r="H83" t="str">
            <v>WS0429</v>
          </cell>
        </row>
        <row r="84">
          <cell r="H84" t="str">
            <v>WS0437</v>
          </cell>
        </row>
        <row r="85">
          <cell r="H85" t="str">
            <v>WS0922</v>
          </cell>
        </row>
        <row r="86">
          <cell r="H86" t="str">
            <v>WZ0115</v>
          </cell>
        </row>
        <row r="87">
          <cell r="H87" t="str">
            <v>WZ0117</v>
          </cell>
        </row>
        <row r="88">
          <cell r="H88" t="str">
            <v>WZ0118</v>
          </cell>
        </row>
        <row r="89">
          <cell r="H89" t="str">
            <v>WZ0119</v>
          </cell>
        </row>
        <row r="90">
          <cell r="H90" t="str">
            <v>WZ0121</v>
          </cell>
        </row>
        <row r="91">
          <cell r="H91" t="str">
            <v>WZ0124</v>
          </cell>
        </row>
        <row r="92">
          <cell r="H92" t="str">
            <v>OBLIGACJE RAZEM</v>
          </cell>
        </row>
        <row r="93">
          <cell r="H93" t="str">
            <v>EUR0119</v>
          </cell>
        </row>
        <row r="94">
          <cell r="H94" t="str">
            <v>EUR0122</v>
          </cell>
        </row>
        <row r="95">
          <cell r="H95" t="str">
            <v>EUR0123</v>
          </cell>
        </row>
        <row r="96">
          <cell r="H96" t="str">
            <v>EUR0125</v>
          </cell>
        </row>
        <row r="97">
          <cell r="H97" t="str">
            <v>EUR0214</v>
          </cell>
        </row>
        <row r="98">
          <cell r="H98" t="str">
            <v>EUR0216</v>
          </cell>
        </row>
        <row r="99">
          <cell r="H99" t="str">
            <v>EUR0317</v>
          </cell>
        </row>
        <row r="100">
          <cell r="H100" t="str">
            <v>EUR0321</v>
          </cell>
        </row>
        <row r="101">
          <cell r="H101" t="str">
            <v>EUR0420</v>
          </cell>
        </row>
        <row r="102">
          <cell r="H102" t="str">
            <v>EUR0618</v>
          </cell>
        </row>
        <row r="103">
          <cell r="H103" t="str">
            <v>EUR0724</v>
          </cell>
        </row>
        <row r="104">
          <cell r="H104" t="str">
            <v>OBLIGACJE nom. EUR RAZEM</v>
          </cell>
        </row>
        <row r="105">
          <cell r="H105" t="str">
            <v>28Aug13</v>
          </cell>
        </row>
        <row r="106">
          <cell r="H106" t="str">
            <v>BONY RAZEM 1)</v>
          </cell>
        </row>
        <row r="107">
          <cell r="H107">
            <v>0</v>
          </cell>
        </row>
        <row r="108">
          <cell r="H108" t="str">
            <v>1) uwzględniono tylko aktywne serie bonów</v>
          </cell>
        </row>
        <row r="109">
          <cell r="H10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</sheetData>
      <sheetData sheetId="16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OK0715</v>
          </cell>
        </row>
        <row r="74">
          <cell r="H74" t="str">
            <v>OK0716</v>
          </cell>
        </row>
        <row r="75">
          <cell r="H75" t="str">
            <v>PS0415</v>
          </cell>
        </row>
        <row r="76">
          <cell r="H76" t="str">
            <v>PS0416</v>
          </cell>
        </row>
        <row r="77">
          <cell r="H77" t="str">
            <v>PS0417</v>
          </cell>
        </row>
        <row r="78">
          <cell r="H78" t="str">
            <v>PS0418</v>
          </cell>
        </row>
        <row r="79">
          <cell r="H79" t="str">
            <v>PS0718</v>
          </cell>
        </row>
        <row r="80">
          <cell r="H80" t="str">
            <v>PS0719</v>
          </cell>
        </row>
        <row r="81">
          <cell r="H81" t="str">
            <v>PS1016</v>
          </cell>
        </row>
        <row r="82">
          <cell r="H82" t="str">
            <v>WS0428</v>
          </cell>
        </row>
        <row r="83">
          <cell r="H83" t="str">
            <v>WS0429</v>
          </cell>
        </row>
        <row r="84">
          <cell r="H84" t="str">
            <v>WS0437</v>
          </cell>
        </row>
        <row r="85">
          <cell r="H85" t="str">
            <v>WS0922</v>
          </cell>
        </row>
        <row r="86">
          <cell r="H86" t="str">
            <v>WZ0115</v>
          </cell>
        </row>
        <row r="87">
          <cell r="H87" t="str">
            <v>WZ0117</v>
          </cell>
        </row>
        <row r="88">
          <cell r="H88" t="str">
            <v>WZ0118</v>
          </cell>
        </row>
        <row r="89">
          <cell r="H89" t="str">
            <v>WZ0119</v>
          </cell>
        </row>
        <row r="90">
          <cell r="H90" t="str">
            <v>WZ0121</v>
          </cell>
        </row>
        <row r="91">
          <cell r="H91" t="str">
            <v>WZ0124</v>
          </cell>
        </row>
        <row r="92">
          <cell r="H92" t="str">
            <v>OBLIGACJE RAZEM</v>
          </cell>
        </row>
        <row r="93">
          <cell r="H93" t="str">
            <v>EUR0119</v>
          </cell>
        </row>
        <row r="94">
          <cell r="H94" t="str">
            <v>EUR0122</v>
          </cell>
        </row>
        <row r="95">
          <cell r="H95" t="str">
            <v>EUR0123</v>
          </cell>
        </row>
        <row r="96">
          <cell r="H96" t="str">
            <v>EUR0125</v>
          </cell>
        </row>
        <row r="97">
          <cell r="H97" t="str">
            <v>EUR0214</v>
          </cell>
        </row>
        <row r="98">
          <cell r="H98" t="str">
            <v>EUR0216</v>
          </cell>
        </row>
        <row r="99">
          <cell r="H99" t="str">
            <v>EUR0317</v>
          </cell>
        </row>
        <row r="100">
          <cell r="H100" t="str">
            <v>EUR0321</v>
          </cell>
        </row>
        <row r="101">
          <cell r="H101" t="str">
            <v>EUR0420</v>
          </cell>
        </row>
        <row r="102">
          <cell r="H102" t="str">
            <v>EUR0618</v>
          </cell>
        </row>
        <row r="103">
          <cell r="H103" t="str">
            <v>EUR0724</v>
          </cell>
        </row>
        <row r="104">
          <cell r="H104" t="str">
            <v>OBLIGACJE nom. EUR RAZEM</v>
          </cell>
        </row>
        <row r="105">
          <cell r="H105" t="str">
            <v>28Aug13</v>
          </cell>
        </row>
        <row r="106">
          <cell r="H106" t="str">
            <v>BONY RAZEM 1)</v>
          </cell>
        </row>
        <row r="107">
          <cell r="H107">
            <v>0</v>
          </cell>
        </row>
        <row r="108">
          <cell r="H108" t="str">
            <v>1) uwzględniono tylko aktywne serie bonów</v>
          </cell>
        </row>
        <row r="109">
          <cell r="H10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</sheetData>
      <sheetData sheetId="17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OK0715</v>
          </cell>
        </row>
        <row r="74">
          <cell r="H74" t="str">
            <v>OK0716</v>
          </cell>
        </row>
        <row r="75">
          <cell r="H75" t="str">
            <v>PS0415</v>
          </cell>
        </row>
        <row r="76">
          <cell r="H76" t="str">
            <v>PS0416</v>
          </cell>
        </row>
        <row r="77">
          <cell r="H77" t="str">
            <v>PS0417</v>
          </cell>
        </row>
        <row r="78">
          <cell r="H78" t="str">
            <v>PS0418</v>
          </cell>
        </row>
        <row r="79">
          <cell r="H79" t="str">
            <v>PS0718</v>
          </cell>
        </row>
        <row r="80">
          <cell r="H80" t="str">
            <v>PS0719</v>
          </cell>
        </row>
        <row r="81">
          <cell r="H81" t="str">
            <v>PS1016</v>
          </cell>
        </row>
        <row r="82">
          <cell r="H82" t="str">
            <v>WS0428</v>
          </cell>
        </row>
        <row r="83">
          <cell r="H83" t="str">
            <v>WS0429</v>
          </cell>
        </row>
        <row r="84">
          <cell r="H84" t="str">
            <v>WS0437</v>
          </cell>
        </row>
        <row r="85">
          <cell r="H85" t="str">
            <v>WS0922</v>
          </cell>
        </row>
        <row r="86">
          <cell r="H86" t="str">
            <v>WZ0115</v>
          </cell>
        </row>
        <row r="87">
          <cell r="H87" t="str">
            <v>WZ0117</v>
          </cell>
        </row>
        <row r="88">
          <cell r="H88" t="str">
            <v>WZ0118</v>
          </cell>
        </row>
        <row r="89">
          <cell r="H89" t="str">
            <v>WZ0119</v>
          </cell>
        </row>
        <row r="90">
          <cell r="H90" t="str">
            <v>WZ0121</v>
          </cell>
        </row>
        <row r="91">
          <cell r="H91" t="str">
            <v>WZ0124</v>
          </cell>
        </row>
        <row r="92">
          <cell r="H92" t="str">
            <v>OBLIGACJE RAZEM</v>
          </cell>
        </row>
        <row r="93">
          <cell r="H93" t="str">
            <v>EUR0119</v>
          </cell>
        </row>
        <row r="94">
          <cell r="H94" t="str">
            <v>EUR0122</v>
          </cell>
        </row>
        <row r="95">
          <cell r="H95" t="str">
            <v>EUR0123</v>
          </cell>
        </row>
        <row r="96">
          <cell r="H96" t="str">
            <v>EUR0125</v>
          </cell>
        </row>
        <row r="97">
          <cell r="H97" t="str">
            <v>EUR0214</v>
          </cell>
        </row>
        <row r="98">
          <cell r="H98" t="str">
            <v>EUR0216</v>
          </cell>
        </row>
        <row r="99">
          <cell r="H99" t="str">
            <v>EUR0317</v>
          </cell>
        </row>
        <row r="100">
          <cell r="H100" t="str">
            <v>EUR0321</v>
          </cell>
        </row>
        <row r="101">
          <cell r="H101" t="str">
            <v>EUR0420</v>
          </cell>
        </row>
        <row r="102">
          <cell r="H102" t="str">
            <v>EUR0618</v>
          </cell>
        </row>
        <row r="103">
          <cell r="H103" t="str">
            <v>EUR0724</v>
          </cell>
        </row>
        <row r="104">
          <cell r="H104" t="str">
            <v>OBLIGACJE nom. EUR RAZEM</v>
          </cell>
        </row>
        <row r="105">
          <cell r="H105" t="str">
            <v>28Aug13</v>
          </cell>
        </row>
        <row r="106">
          <cell r="H106" t="str">
            <v>BONY RAZEM 1)</v>
          </cell>
        </row>
        <row r="107">
          <cell r="H107">
            <v>0</v>
          </cell>
        </row>
        <row r="108">
          <cell r="H108" t="str">
            <v>1) uwzględniono tylko aktywne serie bonów</v>
          </cell>
        </row>
        <row r="109">
          <cell r="H10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</sheetData>
      <sheetData sheetId="18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OK0715</v>
          </cell>
        </row>
        <row r="74">
          <cell r="H74" t="str">
            <v>OK0716</v>
          </cell>
        </row>
        <row r="75">
          <cell r="H75" t="str">
            <v>PS0415</v>
          </cell>
        </row>
        <row r="76">
          <cell r="H76" t="str">
            <v>PS0416</v>
          </cell>
        </row>
        <row r="77">
          <cell r="H77" t="str">
            <v>PS0417</v>
          </cell>
        </row>
        <row r="78">
          <cell r="H78" t="str">
            <v>PS0418</v>
          </cell>
        </row>
        <row r="79">
          <cell r="H79" t="str">
            <v>PS0718</v>
          </cell>
        </row>
        <row r="80">
          <cell r="H80" t="str">
            <v>PS0719</v>
          </cell>
        </row>
        <row r="81">
          <cell r="H81" t="str">
            <v>PS1016</v>
          </cell>
        </row>
        <row r="82">
          <cell r="H82" t="str">
            <v>WS0428</v>
          </cell>
        </row>
        <row r="83">
          <cell r="H83" t="str">
            <v>WS0429</v>
          </cell>
        </row>
        <row r="84">
          <cell r="H84" t="str">
            <v>WS0437</v>
          </cell>
        </row>
        <row r="85">
          <cell r="H85" t="str">
            <v>WS0922</v>
          </cell>
        </row>
        <row r="86">
          <cell r="H86" t="str">
            <v>WZ0115</v>
          </cell>
        </row>
        <row r="87">
          <cell r="H87" t="str">
            <v>WZ0117</v>
          </cell>
        </row>
        <row r="88">
          <cell r="H88" t="str">
            <v>WZ0118</v>
          </cell>
        </row>
        <row r="89">
          <cell r="H89" t="str">
            <v>WZ0119</v>
          </cell>
        </row>
        <row r="90">
          <cell r="H90" t="str">
            <v>WZ0121</v>
          </cell>
        </row>
        <row r="91">
          <cell r="H91" t="str">
            <v>WZ0124</v>
          </cell>
        </row>
        <row r="92">
          <cell r="H92" t="str">
            <v>OBLIGACJE RAZEM</v>
          </cell>
        </row>
        <row r="93">
          <cell r="H93" t="str">
            <v>EUR0119</v>
          </cell>
        </row>
        <row r="94">
          <cell r="H94" t="str">
            <v>EUR0122</v>
          </cell>
        </row>
        <row r="95">
          <cell r="H95" t="str">
            <v>EUR0123</v>
          </cell>
        </row>
        <row r="96">
          <cell r="H96" t="str">
            <v>EUR0125</v>
          </cell>
        </row>
        <row r="97">
          <cell r="H97" t="str">
            <v>EUR0214</v>
          </cell>
        </row>
        <row r="98">
          <cell r="H98" t="str">
            <v>EUR0216</v>
          </cell>
        </row>
        <row r="99">
          <cell r="H99" t="str">
            <v>EUR0317</v>
          </cell>
        </row>
        <row r="100">
          <cell r="H100" t="str">
            <v>EUR0321</v>
          </cell>
        </row>
        <row r="101">
          <cell r="H101" t="str">
            <v>EUR0420</v>
          </cell>
        </row>
        <row r="102">
          <cell r="H102" t="str">
            <v>EUR0618</v>
          </cell>
        </row>
        <row r="103">
          <cell r="H103" t="str">
            <v>EUR0724</v>
          </cell>
        </row>
        <row r="104">
          <cell r="H104" t="str">
            <v>OBLIGACJE nom. EUR RAZEM</v>
          </cell>
        </row>
        <row r="105">
          <cell r="H105" t="str">
            <v>28Aug13</v>
          </cell>
        </row>
        <row r="106">
          <cell r="H106" t="str">
            <v>BONY RAZEM 1)</v>
          </cell>
        </row>
        <row r="107">
          <cell r="H107">
            <v>0</v>
          </cell>
        </row>
        <row r="108">
          <cell r="H108" t="str">
            <v>1) uwzględniono tylko aktywne serie bonów</v>
          </cell>
        </row>
        <row r="109">
          <cell r="H10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40.00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f>SUM(IF(VLOOKUP($A7,'[1]cash117'!$H$1:$T$409,4,FALSE)=0,0,VLOOKUP($A7,'[1]cash117'!$H$1:$T$409,4,FALSE))+IF(VLOOKUP($A7,'[1]cash119'!$H$1:$T$407,4,FALSE)=0,0,VLOOKUP($A7,'[1]cash119'!$H$1:$T$407,4,FALSE))+IF(VLOOKUP($A7,'[1]cash120'!$H$1:$T$418,4,FALSE)=0,0,VLOOKUP($A7,'[1]cash120'!$H$1:$T$418,4,FALSE)))</f>
        <v>2225000</v>
      </c>
      <c r="C7" s="19">
        <f>SUM(IF(VLOOKUP($A7,'[1]cash117'!$H$1:$T$409,5,FALSE)=0,"0",VLOOKUP($A7,'[1]cash117'!$H$1:$T$409,5,FALSE))+IF(VLOOKUP($A7,'[1]cash119'!$H$1:$T$407,5,FALSE)=0,"0",VLOOKUP($A7,'[1]cash119'!$H$1:$T$407,5,FALSE))+IF(VLOOKUP($A7,'[1]cash120'!$H$1:$T$418,5,FALSE)=0,"0",VLOOKUP($A7,'[1]cash120'!$H$1:$T$418,5,FALSE)))</f>
        <v>2393.9686</v>
      </c>
      <c r="D7" s="20">
        <f>SUM(IF(VLOOKUP($A7,'[1]cash117'!$H$1:$T$409,3,FALSE)=0,"0",VLOOKUP($A7,'[1]cash117'!$H$1:$T$409,3,FALSE))+IF(VLOOKUP($A7,'[1]cash119'!$H$1:$T$407,3,FALSE)=0,"0",VLOOKUP($A7,'[1]cash119'!$H$1:$T$407,3,FALSE))+IF(VLOOKUP($A7,'[1]cash120'!$H$1:$T$418,3,FALSE)=0,"0",VLOOKUP($A7,'[1]cash120'!$H$1:$T$418,3,FALSE)))</f>
        <v>218</v>
      </c>
      <c r="E7" s="18">
        <f>SUM(IF(VLOOKUP($A7,'[1]rfq417'!$H$1:$T$406,4,FALSE)=0,0,VLOOKUP($A7,'[1]rfq417'!$H$1:$T$406,4,FALSE))+IF(VLOOKUP($A7,'[1]rfq419'!$H$1:$T$406,4,FALSE)=0,0,VLOOKUP($A7,'[1]rfq419'!$H$1:$T$406,4,FALSE))+IF(VLOOKUP($A7,'[1]rfq420'!$H$1:$T$406,4,FALSE)=0,0,VLOOKUP($A7,'[1]rfq420'!$H$1:$T$406,4,FALSE)))</f>
        <v>0</v>
      </c>
      <c r="F7" s="19">
        <f>SUM(IF(VLOOKUP($A7,'[1]rfq417'!$H$1:$T$406,5,FALSE)=0,"0",VLOOKUP($A7,'[1]rfq417'!$H$1:$T$406,5,FALSE))+IF(VLOOKUP($A7,'[1]rfq419'!$H$1:$T$406,5,FALSE)=0,"0",VLOOKUP($A7,'[1]rfq419'!$H$1:$T$406,5,FALSE))+IF(VLOOKUP($A7,'[1]rfq420'!$H$1:$T$406,5,FALSE)=0,"0",VLOOKUP($A7,'[1]rfq420'!$H$1:$T$406,5,FALSE)))</f>
        <v>0</v>
      </c>
      <c r="G7" s="20">
        <f>SUM(IF(VLOOKUP($A7,'[1]rfq417'!$H$1:$T$406,3,FALSE)=0,"0",VLOOKUP($A7,'[1]rfq417'!$H$1:$T$406,3,FALSE))+IF(VLOOKUP($A7,'[1]rfq419'!$H$1:$T$406,3,FALSE)=0,"0",VLOOKUP($A7,'[1]rfq419'!$H$1:$T$406,3,FALSE))+IF(VLOOKUP($A7,'[1]rfq420'!$H$1:$T$406,3,FALSE)=0,"0",VLOOKUP($A7,'[1]rfq420'!$H$1:$T$406,3,FALSE)))</f>
        <v>0</v>
      </c>
      <c r="H7" s="18">
        <f>SUM(IF(VLOOKUP($A7,'[1]repo525'!$H$1:$T$401,4,FALSE)=0,"0",VLOOKUP($A7,'[1]repo525'!$H$1:$T$401,4,FALSE))+IF(VLOOKUP($A7,'[1]repo529'!$H$1:$T$410,4,FALSE)=0,"0",VLOOKUP($A7,'[1]repo529'!$H$1:$T$410,4,FALSE))+IF(VLOOKUP($A7,'[1]repo629'!$H$1:$T$406,4,FALSE)=0,"0",VLOOKUP($A7,'[1]repo629'!$H$1:$T$406,4,FALSE))+IF(VLOOKUP($A7,'[1]repo_INNE'!$H$1:$T$399,4,FALSE)=0,"0",VLOOKUP($A7,'[1]repo_INNE'!$H$1:$T$399,4,FALSE)))</f>
        <v>210000</v>
      </c>
      <c r="I7" s="19">
        <f>SUM(IF(VLOOKUP($A7,'[1]repo525'!$H$1:$T$401,5,FALSE)=0,"0",VLOOKUP($A7,'[1]repo525'!$H$1:$T$401,5,FALSE))+IF(VLOOKUP($A7,'[1]repo529'!$H$1:$T$410,5,FALSE)=0,"0",VLOOKUP($A7,'[1]repo529'!$H$1:$T$410,5,FALSE))+IF(VLOOKUP($A7,'[1]repo629'!$H$1:$T$406,5,FALSE)=0,"0",VLOOKUP($A7,'[1]repo629'!$H$1:$T$406,5,FALSE))+IF(VLOOKUP($A7,'[1]repo_INNE'!$H$1:$T$399,5,FALSE)=0,"0",VLOOKUP($A7,'[1]repo_INNE'!$H$1:$T$399,5,FALSE)))</f>
        <v>452.1370254</v>
      </c>
      <c r="J7" s="20">
        <f>SUM(IF(VLOOKUP($A7,'[1]repo525'!$H$1:$T$401,3,FALSE)=0,"0",VLOOKUP($A7,'[1]repo525'!$H$1:$T$401,3,FALSE))+IF(VLOOKUP($A7,'[1]repo529'!$H$1:$T$410,3,FALSE)=0,"0",VLOOKUP($A7,'[1]repo529'!$H$1:$T$410,3,FALSE))+IF(VLOOKUP($A7,'[1]repo629'!$H$1:$T$406,3,FALSE)=0,"0",VLOOKUP($A7,'[1]repo629'!$H$1:$T$406,3,FALSE))+IF(VLOOKUP($A7,'[1]repo_INNE'!$H$1:$T$399,3,FALSE)=0,"0",VLOOKUP($A7,'[1]repo_INNE'!$H$1:$T$399,3,FALSE)))</f>
        <v>10</v>
      </c>
      <c r="K7" s="21">
        <f>H7+B7+E7</f>
        <v>2435000</v>
      </c>
      <c r="L7" s="22">
        <f>I7+C7+F7</f>
        <v>2846.1056254</v>
      </c>
      <c r="M7" s="23">
        <f>J7+D7+G7</f>
        <v>228</v>
      </c>
      <c r="N7" s="24"/>
      <c r="O7" s="25"/>
    </row>
    <row r="8" spans="1:15" ht="16.5">
      <c r="A8" s="17" t="s">
        <v>12</v>
      </c>
      <c r="B8" s="18">
        <f>SUM(IF(VLOOKUP($A8,'[1]cash117'!$H$1:$T$409,4,FALSE)=0,0,VLOOKUP($A8,'[1]cash117'!$H$1:$T$409,4,FALSE))+IF(VLOOKUP($A8,'[1]cash119'!$H$1:$T$407,4,FALSE)=0,0,VLOOKUP($A8,'[1]cash119'!$H$1:$T$407,4,FALSE))+IF(VLOOKUP($A8,'[1]cash120'!$H$1:$T$418,4,FALSE)=0,0,VLOOKUP($A8,'[1]cash120'!$H$1:$T$418,4,FALSE)))</f>
        <v>520000</v>
      </c>
      <c r="C8" s="19">
        <f>SUM(IF(VLOOKUP($A8,'[1]cash117'!$H$1:$T$409,5,FALSE)=0,"0",VLOOKUP($A8,'[1]cash117'!$H$1:$T$409,5,FALSE))+IF(VLOOKUP($A8,'[1]cash119'!$H$1:$T$407,5,FALSE)=0,"0",VLOOKUP($A8,'[1]cash119'!$H$1:$T$407,5,FALSE))+IF(VLOOKUP($A8,'[1]cash120'!$H$1:$T$418,5,FALSE)=0,"0",VLOOKUP($A8,'[1]cash120'!$H$1:$T$418,5,FALSE)))</f>
        <v>543.785325</v>
      </c>
      <c r="D8" s="20">
        <f>SUM(IF(VLOOKUP($A8,'[1]cash117'!$H$1:$T$409,3,FALSE)=0,"0",VLOOKUP($A8,'[1]cash117'!$H$1:$T$409,3,FALSE))+IF(VLOOKUP($A8,'[1]cash119'!$H$1:$T$407,3,FALSE)=0,"0",VLOOKUP($A8,'[1]cash119'!$H$1:$T$407,3,FALSE))+IF(VLOOKUP($A8,'[1]cash120'!$H$1:$T$418,3,FALSE)=0,"0",VLOOKUP($A8,'[1]cash120'!$H$1:$T$418,3,FALSE)))</f>
        <v>21</v>
      </c>
      <c r="E8" s="18">
        <f>SUM(IF(VLOOKUP($A8,'[1]rfq417'!$H$1:$T$406,4,FALSE)=0,0,VLOOKUP($A8,'[1]rfq417'!$H$1:$T$406,4,FALSE))+IF(VLOOKUP($A8,'[1]rfq419'!$H$1:$T$406,4,FALSE)=0,0,VLOOKUP($A8,'[1]rfq419'!$H$1:$T$406,4,FALSE))+IF(VLOOKUP($A8,'[1]rfq420'!$H$1:$T$406,4,FALSE)=0,0,VLOOKUP($A8,'[1]rfq420'!$H$1:$T$406,4,FALSE)))</f>
        <v>0</v>
      </c>
      <c r="F8" s="19">
        <f>SUM(IF(VLOOKUP($A8,'[1]rfq417'!$H$1:$T$406,5,FALSE)=0,"0",VLOOKUP($A8,'[1]rfq417'!$H$1:$T$406,5,FALSE))+IF(VLOOKUP($A8,'[1]rfq419'!$H$1:$T$406,5,FALSE)=0,"0",VLOOKUP($A8,'[1]rfq419'!$H$1:$T$406,5,FALSE))+IF(VLOOKUP($A8,'[1]rfq420'!$H$1:$T$406,5,FALSE)=0,"0",VLOOKUP($A8,'[1]rfq420'!$H$1:$T$406,5,FALSE)))</f>
        <v>0</v>
      </c>
      <c r="G8" s="20">
        <f>SUM(IF(VLOOKUP($A8,'[1]rfq417'!$H$1:$T$406,3,FALSE)=0,"0",VLOOKUP($A8,'[1]rfq417'!$H$1:$T$406,3,FALSE))+IF(VLOOKUP($A8,'[1]rfq419'!$H$1:$T$406,3,FALSE)=0,"0",VLOOKUP($A8,'[1]rfq419'!$H$1:$T$406,3,FALSE))+IF(VLOOKUP($A8,'[1]rfq420'!$H$1:$T$406,3,FALSE)=0,"0",VLOOKUP($A8,'[1]rfq420'!$H$1:$T$406,3,FALSE)))</f>
        <v>0</v>
      </c>
      <c r="H8" s="18">
        <f>SUM(IF(VLOOKUP($A8,'[1]repo525'!$H$1:$T$401,4,FALSE)=0,"0",VLOOKUP($A8,'[1]repo525'!$H$1:$T$401,4,FALSE))+IF(VLOOKUP($A8,'[1]repo529'!$H$1:$T$410,4,FALSE)=0,"0",VLOOKUP($A8,'[1]repo529'!$H$1:$T$410,4,FALSE))+IF(VLOOKUP($A8,'[1]repo629'!$H$1:$T$406,4,FALSE)=0,"0",VLOOKUP($A8,'[1]repo629'!$H$1:$T$406,4,FALSE))+IF(VLOOKUP($A8,'[1]repo_INNE'!$H$1:$T$399,4,FALSE)=0,"0",VLOOKUP($A8,'[1]repo_INNE'!$H$1:$T$399,4,FALSE)))</f>
        <v>0</v>
      </c>
      <c r="I8" s="19">
        <f>SUM(IF(VLOOKUP($A8,'[1]repo525'!$H$1:$T$401,5,FALSE)=0,"0",VLOOKUP($A8,'[1]repo525'!$H$1:$T$401,5,FALSE))+IF(VLOOKUP($A8,'[1]repo529'!$H$1:$T$410,5,FALSE)=0,"0",VLOOKUP($A8,'[1]repo529'!$H$1:$T$410,5,FALSE))+IF(VLOOKUP($A8,'[1]repo629'!$H$1:$T$406,5,FALSE)=0,"0",VLOOKUP($A8,'[1]repo629'!$H$1:$T$406,5,FALSE))+IF(VLOOKUP($A8,'[1]repo_INNE'!$H$1:$T$399,5,FALSE)=0,"0",VLOOKUP($A8,'[1]repo_INNE'!$H$1:$T$399,5,FALSE)))</f>
        <v>0</v>
      </c>
      <c r="J8" s="20">
        <f>SUM(IF(VLOOKUP($A8,'[1]repo525'!$H$1:$T$401,3,FALSE)=0,"0",VLOOKUP($A8,'[1]repo525'!$H$1:$T$401,3,FALSE))+IF(VLOOKUP($A8,'[1]repo529'!$H$1:$T$410,3,FALSE)=0,"0",VLOOKUP($A8,'[1]repo529'!$H$1:$T$410,3,FALSE))+IF(VLOOKUP($A8,'[1]repo629'!$H$1:$T$406,3,FALSE)=0,"0",VLOOKUP($A8,'[1]repo629'!$H$1:$T$406,3,FALSE))+IF(VLOOKUP($A8,'[1]repo_INNE'!$H$1:$T$399,3,FALSE)=0,"0",VLOOKUP($A8,'[1]repo_INNE'!$H$1:$T$399,3,FALSE)))</f>
        <v>0</v>
      </c>
      <c r="K8" s="21">
        <f aca="true" t="shared" si="0" ref="K8:M35">H8+B8+E8</f>
        <v>520000</v>
      </c>
      <c r="L8" s="22">
        <f t="shared" si="0"/>
        <v>543.785325</v>
      </c>
      <c r="M8" s="23">
        <f t="shared" si="0"/>
        <v>21</v>
      </c>
      <c r="N8" s="24"/>
      <c r="O8" s="25"/>
    </row>
    <row r="9" spans="1:15" ht="16.5">
      <c r="A9" s="26" t="s">
        <v>13</v>
      </c>
      <c r="B9" s="18">
        <f>SUM(IF(VLOOKUP($A9,'[1]cash117'!$H$1:$T$409,4,FALSE)=0,0,VLOOKUP($A9,'[1]cash117'!$H$1:$T$409,4,FALSE))+IF(VLOOKUP($A9,'[1]cash119'!$H$1:$T$407,4,FALSE)=0,0,VLOOKUP($A9,'[1]cash119'!$H$1:$T$407,4,FALSE))+IF(VLOOKUP($A9,'[1]cash120'!$H$1:$T$418,4,FALSE)=0,0,VLOOKUP($A9,'[1]cash120'!$H$1:$T$418,4,FALSE)))</f>
        <v>1150000</v>
      </c>
      <c r="C9" s="19">
        <f>SUM(IF(VLOOKUP($A9,'[1]cash117'!$H$1:$T$409,5,FALSE)=0,"0",VLOOKUP($A9,'[1]cash117'!$H$1:$T$409,5,FALSE))+IF(VLOOKUP($A9,'[1]cash119'!$H$1:$T$407,5,FALSE)=0,"0",VLOOKUP($A9,'[1]cash119'!$H$1:$T$407,5,FALSE))+IF(VLOOKUP($A9,'[1]cash120'!$H$1:$T$418,5,FALSE)=0,"0",VLOOKUP($A9,'[1]cash120'!$H$1:$T$418,5,FALSE)))</f>
        <v>1262.76355</v>
      </c>
      <c r="D9" s="20">
        <f>SUM(IF(VLOOKUP($A9,'[1]cash117'!$H$1:$T$409,3,FALSE)=0,"0",VLOOKUP($A9,'[1]cash117'!$H$1:$T$409,3,FALSE))+IF(VLOOKUP($A9,'[1]cash119'!$H$1:$T$407,3,FALSE)=0,"0",VLOOKUP($A9,'[1]cash119'!$H$1:$T$407,3,FALSE))+IF(VLOOKUP($A9,'[1]cash120'!$H$1:$T$418,3,FALSE)=0,"0",VLOOKUP($A9,'[1]cash120'!$H$1:$T$418,3,FALSE)))</f>
        <v>61</v>
      </c>
      <c r="E9" s="18">
        <f>SUM(IF(VLOOKUP($A9,'[1]rfq417'!$H$1:$T$406,4,FALSE)=0,0,VLOOKUP($A9,'[1]rfq417'!$H$1:$T$406,4,FALSE))+IF(VLOOKUP($A9,'[1]rfq419'!$H$1:$T$406,4,FALSE)=0,0,VLOOKUP($A9,'[1]rfq419'!$H$1:$T$406,4,FALSE))+IF(VLOOKUP($A9,'[1]rfq420'!$H$1:$T$406,4,FALSE)=0,0,VLOOKUP($A9,'[1]rfq420'!$H$1:$T$406,4,FALSE)))</f>
        <v>0</v>
      </c>
      <c r="F9" s="19">
        <f>SUM(IF(VLOOKUP($A9,'[1]rfq417'!$H$1:$T$406,5,FALSE)=0,"0",VLOOKUP($A9,'[1]rfq417'!$H$1:$T$406,5,FALSE))+IF(VLOOKUP($A9,'[1]rfq419'!$H$1:$T$406,5,FALSE)=0,"0",VLOOKUP($A9,'[1]rfq419'!$H$1:$T$406,5,FALSE))+IF(VLOOKUP($A9,'[1]rfq420'!$H$1:$T$406,5,FALSE)=0,"0",VLOOKUP($A9,'[1]rfq420'!$H$1:$T$406,5,FALSE)))</f>
        <v>0</v>
      </c>
      <c r="G9" s="20">
        <f>SUM(IF(VLOOKUP($A9,'[1]rfq417'!$H$1:$T$406,3,FALSE)=0,"0",VLOOKUP($A9,'[1]rfq417'!$H$1:$T$406,3,FALSE))+IF(VLOOKUP($A9,'[1]rfq419'!$H$1:$T$406,3,FALSE)=0,"0",VLOOKUP($A9,'[1]rfq419'!$H$1:$T$406,3,FALSE))+IF(VLOOKUP($A9,'[1]rfq420'!$H$1:$T$406,3,FALSE)=0,"0",VLOOKUP($A9,'[1]rfq420'!$H$1:$T$406,3,FALSE)))</f>
        <v>0</v>
      </c>
      <c r="H9" s="18">
        <f>SUM(IF(VLOOKUP($A9,'[1]repo525'!$H$1:$T$401,4,FALSE)=0,"0",VLOOKUP($A9,'[1]repo525'!$H$1:$T$401,4,FALSE))+IF(VLOOKUP($A9,'[1]repo529'!$H$1:$T$410,4,FALSE)=0,"0",VLOOKUP($A9,'[1]repo529'!$H$1:$T$410,4,FALSE))+IF(VLOOKUP($A9,'[1]repo629'!$H$1:$T$406,4,FALSE)=0,"0",VLOOKUP($A9,'[1]repo629'!$H$1:$T$406,4,FALSE))+IF(VLOOKUP($A9,'[1]repo_INNE'!$H$1:$T$399,4,FALSE)=0,"0",VLOOKUP($A9,'[1]repo_INNE'!$H$1:$T$399,4,FALSE)))</f>
        <v>712500</v>
      </c>
      <c r="I9" s="19">
        <f>SUM(IF(VLOOKUP($A9,'[1]repo525'!$H$1:$T$401,5,FALSE)=0,"0",VLOOKUP($A9,'[1]repo525'!$H$1:$T$401,5,FALSE))+IF(VLOOKUP($A9,'[1]repo529'!$H$1:$T$410,5,FALSE)=0,"0",VLOOKUP($A9,'[1]repo529'!$H$1:$T$410,5,FALSE))+IF(VLOOKUP($A9,'[1]repo629'!$H$1:$T$406,5,FALSE)=0,"0",VLOOKUP($A9,'[1]repo629'!$H$1:$T$406,5,FALSE))+IF(VLOOKUP($A9,'[1]repo_INNE'!$H$1:$T$399,5,FALSE)=0,"0",VLOOKUP($A9,'[1]repo_INNE'!$H$1:$T$399,5,FALSE)))</f>
        <v>1564.8138775</v>
      </c>
      <c r="J9" s="20">
        <f>SUM(IF(VLOOKUP($A9,'[1]repo525'!$H$1:$T$401,3,FALSE)=0,"0",VLOOKUP($A9,'[1]repo525'!$H$1:$T$401,3,FALSE))+IF(VLOOKUP($A9,'[1]repo529'!$H$1:$T$410,3,FALSE)=0,"0",VLOOKUP($A9,'[1]repo529'!$H$1:$T$410,3,FALSE))+IF(VLOOKUP($A9,'[1]repo629'!$H$1:$T$406,3,FALSE)=0,"0",VLOOKUP($A9,'[1]repo629'!$H$1:$T$406,3,FALSE))+IF(VLOOKUP($A9,'[1]repo_INNE'!$H$1:$T$399,3,FALSE)=0,"0",VLOOKUP($A9,'[1]repo_INNE'!$H$1:$T$399,3,FALSE)))</f>
        <v>13</v>
      </c>
      <c r="K9" s="21">
        <f t="shared" si="0"/>
        <v>1862500</v>
      </c>
      <c r="L9" s="22">
        <f t="shared" si="0"/>
        <v>2827.5774275</v>
      </c>
      <c r="M9" s="23">
        <f t="shared" si="0"/>
        <v>74</v>
      </c>
      <c r="N9" s="24"/>
      <c r="O9" s="25"/>
    </row>
    <row r="10" spans="1:15" ht="16.5">
      <c r="A10" s="27" t="s">
        <v>14</v>
      </c>
      <c r="B10" s="18">
        <f>SUM(IF(VLOOKUP($A10,'[1]cash117'!$H$1:$T$409,4,FALSE)=0,0,VLOOKUP($A10,'[1]cash117'!$H$1:$T$409,4,FALSE))+IF(VLOOKUP($A10,'[1]cash119'!$H$1:$T$407,4,FALSE)=0,0,VLOOKUP($A10,'[1]cash119'!$H$1:$T$407,4,FALSE))+IF(VLOOKUP($A10,'[1]cash120'!$H$1:$T$418,4,FALSE)=0,0,VLOOKUP($A10,'[1]cash120'!$H$1:$T$418,4,FALSE)))</f>
        <v>687500</v>
      </c>
      <c r="C10" s="19">
        <f>SUM(IF(VLOOKUP($A10,'[1]cash117'!$H$1:$T$409,5,FALSE)=0,"0",VLOOKUP($A10,'[1]cash117'!$H$1:$T$409,5,FALSE))+IF(VLOOKUP($A10,'[1]cash119'!$H$1:$T$407,5,FALSE)=0,"0",VLOOKUP($A10,'[1]cash119'!$H$1:$T$407,5,FALSE))+IF(VLOOKUP($A10,'[1]cash120'!$H$1:$T$418,5,FALSE)=0,"0",VLOOKUP($A10,'[1]cash120'!$H$1:$T$418,5,FALSE)))</f>
        <v>795.8113249999999</v>
      </c>
      <c r="D10" s="20">
        <f>SUM(IF(VLOOKUP($A10,'[1]cash117'!$H$1:$T$409,3,FALSE)=0,"0",VLOOKUP($A10,'[1]cash117'!$H$1:$T$409,3,FALSE))+IF(VLOOKUP($A10,'[1]cash119'!$H$1:$T$407,3,FALSE)=0,"0",VLOOKUP($A10,'[1]cash119'!$H$1:$T$407,3,FALSE))+IF(VLOOKUP($A10,'[1]cash120'!$H$1:$T$418,3,FALSE)=0,"0",VLOOKUP($A10,'[1]cash120'!$H$1:$T$418,3,FALSE)))</f>
        <v>54</v>
      </c>
      <c r="E10" s="18">
        <f>SUM(IF(VLOOKUP($A10,'[1]rfq417'!$H$1:$T$406,4,FALSE)=0,0,VLOOKUP($A10,'[1]rfq417'!$H$1:$T$406,4,FALSE))+IF(VLOOKUP($A10,'[1]rfq419'!$H$1:$T$406,4,FALSE)=0,0,VLOOKUP($A10,'[1]rfq419'!$H$1:$T$406,4,FALSE))+IF(VLOOKUP($A10,'[1]rfq420'!$H$1:$T$406,4,FALSE)=0,0,VLOOKUP($A10,'[1]rfq420'!$H$1:$T$406,4,FALSE)))</f>
        <v>0</v>
      </c>
      <c r="F10" s="19">
        <f>SUM(IF(VLOOKUP($A10,'[1]rfq417'!$H$1:$T$406,5,FALSE)=0,"0",VLOOKUP($A10,'[1]rfq417'!$H$1:$T$406,5,FALSE))+IF(VLOOKUP($A10,'[1]rfq419'!$H$1:$T$406,5,FALSE)=0,"0",VLOOKUP($A10,'[1]rfq419'!$H$1:$T$406,5,FALSE))+IF(VLOOKUP($A10,'[1]rfq420'!$H$1:$T$406,5,FALSE)=0,"0",VLOOKUP($A10,'[1]rfq420'!$H$1:$T$406,5,FALSE)))</f>
        <v>0</v>
      </c>
      <c r="G10" s="20">
        <f>SUM(IF(VLOOKUP($A10,'[1]rfq417'!$H$1:$T$406,3,FALSE)=0,"0",VLOOKUP($A10,'[1]rfq417'!$H$1:$T$406,3,FALSE))+IF(VLOOKUP($A10,'[1]rfq419'!$H$1:$T$406,3,FALSE)=0,"0",VLOOKUP($A10,'[1]rfq419'!$H$1:$T$406,3,FALSE))+IF(VLOOKUP($A10,'[1]rfq420'!$H$1:$T$406,3,FALSE)=0,"0",VLOOKUP($A10,'[1]rfq420'!$H$1:$T$406,3,FALSE)))</f>
        <v>0</v>
      </c>
      <c r="H10" s="18">
        <f>SUM(IF(VLOOKUP($A10,'[1]repo525'!$H$1:$T$401,4,FALSE)=0,"0",VLOOKUP($A10,'[1]repo525'!$H$1:$T$401,4,FALSE))+IF(VLOOKUP($A10,'[1]repo529'!$H$1:$T$410,4,FALSE)=0,"0",VLOOKUP($A10,'[1]repo529'!$H$1:$T$410,4,FALSE))+IF(VLOOKUP($A10,'[1]repo629'!$H$1:$T$406,4,FALSE)=0,"0",VLOOKUP($A10,'[1]repo629'!$H$1:$T$406,4,FALSE))+IF(VLOOKUP($A10,'[1]repo_INNE'!$H$1:$T$399,4,FALSE)=0,"0",VLOOKUP($A10,'[1]repo_INNE'!$H$1:$T$399,4,FALSE)))</f>
        <v>650000</v>
      </c>
      <c r="I10" s="19">
        <f>SUM(IF(VLOOKUP($A10,'[1]repo525'!$H$1:$T$401,5,FALSE)=0,"0",VLOOKUP($A10,'[1]repo525'!$H$1:$T$401,5,FALSE))+IF(VLOOKUP($A10,'[1]repo529'!$H$1:$T$410,5,FALSE)=0,"0",VLOOKUP($A10,'[1]repo529'!$H$1:$T$410,5,FALSE))+IF(VLOOKUP($A10,'[1]repo629'!$H$1:$T$406,5,FALSE)=0,"0",VLOOKUP($A10,'[1]repo629'!$H$1:$T$406,5,FALSE))+IF(VLOOKUP($A10,'[1]repo_INNE'!$H$1:$T$399,5,FALSE)=0,"0",VLOOKUP($A10,'[1]repo_INNE'!$H$1:$T$399,5,FALSE)))</f>
        <v>1511.0137625</v>
      </c>
      <c r="J10" s="20">
        <f>SUM(IF(VLOOKUP($A10,'[1]repo525'!$H$1:$T$401,3,FALSE)=0,"0",VLOOKUP($A10,'[1]repo525'!$H$1:$T$401,3,FALSE))+IF(VLOOKUP($A10,'[1]repo529'!$H$1:$T$410,3,FALSE)=0,"0",VLOOKUP($A10,'[1]repo529'!$H$1:$T$410,3,FALSE))+IF(VLOOKUP($A10,'[1]repo629'!$H$1:$T$406,3,FALSE)=0,"0",VLOOKUP($A10,'[1]repo629'!$H$1:$T$406,3,FALSE))+IF(VLOOKUP($A10,'[1]repo_INNE'!$H$1:$T$399,3,FALSE)=0,"0",VLOOKUP($A10,'[1]repo_INNE'!$H$1:$T$399,3,FALSE)))</f>
        <v>14</v>
      </c>
      <c r="K10" s="21">
        <f t="shared" si="0"/>
        <v>1337500</v>
      </c>
      <c r="L10" s="22">
        <f t="shared" si="0"/>
        <v>2306.8250875</v>
      </c>
      <c r="M10" s="23">
        <f t="shared" si="0"/>
        <v>68</v>
      </c>
      <c r="N10" s="24"/>
      <c r="O10" s="25"/>
    </row>
    <row r="11" spans="1:15" ht="16.5">
      <c r="A11" s="17" t="s">
        <v>15</v>
      </c>
      <c r="B11" s="18">
        <f>SUM(IF(VLOOKUP($A11,'[1]cash117'!$H$1:$T$409,4,FALSE)=0,0,VLOOKUP($A11,'[1]cash117'!$H$1:$T$409,4,FALSE))+IF(VLOOKUP($A11,'[1]cash119'!$H$1:$T$407,4,FALSE)=0,0,VLOOKUP($A11,'[1]cash119'!$H$1:$T$407,4,FALSE))+IF(VLOOKUP($A11,'[1]cash120'!$H$1:$T$418,4,FALSE)=0,0,VLOOKUP($A11,'[1]cash120'!$H$1:$T$418,4,FALSE)))</f>
        <v>272500</v>
      </c>
      <c r="C11" s="19">
        <f>SUM(IF(VLOOKUP($A11,'[1]cash117'!$H$1:$T$409,5,FALSE)=0,"0",VLOOKUP($A11,'[1]cash117'!$H$1:$T$409,5,FALSE))+IF(VLOOKUP($A11,'[1]cash119'!$H$1:$T$407,5,FALSE)=0,"0",VLOOKUP($A11,'[1]cash119'!$H$1:$T$407,5,FALSE))+IF(VLOOKUP($A11,'[1]cash120'!$H$1:$T$418,5,FALSE)=0,"0",VLOOKUP($A11,'[1]cash120'!$H$1:$T$418,5,FALSE)))</f>
        <v>318.8748</v>
      </c>
      <c r="D11" s="20">
        <f>SUM(IF(VLOOKUP($A11,'[1]cash117'!$H$1:$T$409,3,FALSE)=0,"0",VLOOKUP($A11,'[1]cash117'!$H$1:$T$409,3,FALSE))+IF(VLOOKUP($A11,'[1]cash119'!$H$1:$T$407,3,FALSE)=0,"0",VLOOKUP($A11,'[1]cash119'!$H$1:$T$407,3,FALSE))+IF(VLOOKUP($A11,'[1]cash120'!$H$1:$T$418,3,FALSE)=0,"0",VLOOKUP($A11,'[1]cash120'!$H$1:$T$418,3,FALSE)))</f>
        <v>22</v>
      </c>
      <c r="E11" s="18">
        <f>SUM(IF(VLOOKUP($A11,'[1]rfq417'!$H$1:$T$406,4,FALSE)=0,0,VLOOKUP($A11,'[1]rfq417'!$H$1:$T$406,4,FALSE))+IF(VLOOKUP($A11,'[1]rfq419'!$H$1:$T$406,4,FALSE)=0,0,VLOOKUP($A11,'[1]rfq419'!$H$1:$T$406,4,FALSE))+IF(VLOOKUP($A11,'[1]rfq420'!$H$1:$T$406,4,FALSE)=0,0,VLOOKUP($A11,'[1]rfq420'!$H$1:$T$406,4,FALSE)))</f>
        <v>0</v>
      </c>
      <c r="F11" s="19">
        <f>SUM(IF(VLOOKUP($A11,'[1]rfq417'!$H$1:$T$406,5,FALSE)=0,"0",VLOOKUP($A11,'[1]rfq417'!$H$1:$T$406,5,FALSE))+IF(VLOOKUP($A11,'[1]rfq419'!$H$1:$T$406,5,FALSE)=0,"0",VLOOKUP($A11,'[1]rfq419'!$H$1:$T$406,5,FALSE))+IF(VLOOKUP($A11,'[1]rfq420'!$H$1:$T$406,5,FALSE)=0,"0",VLOOKUP($A11,'[1]rfq420'!$H$1:$T$406,5,FALSE)))</f>
        <v>0</v>
      </c>
      <c r="G11" s="20">
        <f>SUM(IF(VLOOKUP($A11,'[1]rfq417'!$H$1:$T$406,3,FALSE)=0,"0",VLOOKUP($A11,'[1]rfq417'!$H$1:$T$406,3,FALSE))+IF(VLOOKUP($A11,'[1]rfq419'!$H$1:$T$406,3,FALSE)=0,"0",VLOOKUP($A11,'[1]rfq419'!$H$1:$T$406,3,FALSE))+IF(VLOOKUP($A11,'[1]rfq420'!$H$1:$T$406,3,FALSE)=0,"0",VLOOKUP($A11,'[1]rfq420'!$H$1:$T$406,3,FALSE)))</f>
        <v>0</v>
      </c>
      <c r="H11" s="18">
        <f>SUM(IF(VLOOKUP($A11,'[1]repo525'!$H$1:$T$401,4,FALSE)=0,"0",VLOOKUP($A11,'[1]repo525'!$H$1:$T$401,4,FALSE))+IF(VLOOKUP($A11,'[1]repo529'!$H$1:$T$410,4,FALSE)=0,"0",VLOOKUP($A11,'[1]repo529'!$H$1:$T$410,4,FALSE))+IF(VLOOKUP($A11,'[1]repo629'!$H$1:$T$406,4,FALSE)=0,"0",VLOOKUP($A11,'[1]repo629'!$H$1:$T$406,4,FALSE))+IF(VLOOKUP($A11,'[1]repo_INNE'!$H$1:$T$399,4,FALSE)=0,"0",VLOOKUP($A11,'[1]repo_INNE'!$H$1:$T$399,4,FALSE)))</f>
        <v>72500</v>
      </c>
      <c r="I11" s="19">
        <f>SUM(IF(VLOOKUP($A11,'[1]repo525'!$H$1:$T$401,5,FALSE)=0,"0",VLOOKUP($A11,'[1]repo525'!$H$1:$T$401,5,FALSE))+IF(VLOOKUP($A11,'[1]repo529'!$H$1:$T$410,5,FALSE)=0,"0",VLOOKUP($A11,'[1]repo529'!$H$1:$T$410,5,FALSE))+IF(VLOOKUP($A11,'[1]repo629'!$H$1:$T$406,5,FALSE)=0,"0",VLOOKUP($A11,'[1]repo629'!$H$1:$T$406,5,FALSE))+IF(VLOOKUP($A11,'[1]repo_INNE'!$H$1:$T$399,5,FALSE)=0,"0",VLOOKUP($A11,'[1]repo_INNE'!$H$1:$T$399,5,FALSE)))</f>
        <v>169.77851</v>
      </c>
      <c r="J11" s="20">
        <f>SUM(IF(VLOOKUP($A11,'[1]repo525'!$H$1:$T$401,3,FALSE)=0,"0",VLOOKUP($A11,'[1]repo525'!$H$1:$T$401,3,FALSE))+IF(VLOOKUP($A11,'[1]repo529'!$H$1:$T$410,3,FALSE)=0,"0",VLOOKUP($A11,'[1]repo529'!$H$1:$T$410,3,FALSE))+IF(VLOOKUP($A11,'[1]repo629'!$H$1:$T$406,3,FALSE)=0,"0",VLOOKUP($A11,'[1]repo629'!$H$1:$T$406,3,FALSE))+IF(VLOOKUP($A11,'[1]repo_INNE'!$H$1:$T$399,3,FALSE)=0,"0",VLOOKUP($A11,'[1]repo_INNE'!$H$1:$T$399,3,FALSE)))</f>
        <v>5</v>
      </c>
      <c r="K11" s="21">
        <f t="shared" si="0"/>
        <v>345000</v>
      </c>
      <c r="L11" s="22">
        <f t="shared" si="0"/>
        <v>488.65331000000003</v>
      </c>
      <c r="M11" s="23">
        <f t="shared" si="0"/>
        <v>27</v>
      </c>
      <c r="N11" s="24"/>
      <c r="O11" s="25"/>
    </row>
    <row r="12" spans="1:15" ht="16.5">
      <c r="A12" s="17" t="s">
        <v>16</v>
      </c>
      <c r="B12" s="18">
        <f>SUM(IF(VLOOKUP($A12,'[1]cash117'!$H$1:$T$409,4,FALSE)=0,0,VLOOKUP($A12,'[1]cash117'!$H$1:$T$409,4,FALSE))+IF(VLOOKUP($A12,'[1]cash119'!$H$1:$T$407,4,FALSE)=0,0,VLOOKUP($A12,'[1]cash119'!$H$1:$T$407,4,FALSE))+IF(VLOOKUP($A12,'[1]cash120'!$H$1:$T$418,4,FALSE)=0,0,VLOOKUP($A12,'[1]cash120'!$H$1:$T$418,4,FALSE)))</f>
        <v>460000</v>
      </c>
      <c r="C12" s="19">
        <f>SUM(IF(VLOOKUP($A12,'[1]cash117'!$H$1:$T$409,5,FALSE)=0,"0",VLOOKUP($A12,'[1]cash117'!$H$1:$T$409,5,FALSE))+IF(VLOOKUP($A12,'[1]cash119'!$H$1:$T$407,5,FALSE)=0,"0",VLOOKUP($A12,'[1]cash119'!$H$1:$T$407,5,FALSE))+IF(VLOOKUP($A12,'[1]cash120'!$H$1:$T$418,5,FALSE)=0,"0",VLOOKUP($A12,'[1]cash120'!$H$1:$T$418,5,FALSE)))</f>
        <v>561.7594999999999</v>
      </c>
      <c r="D12" s="20">
        <f>SUM(IF(VLOOKUP($A12,'[1]cash117'!$H$1:$T$409,3,FALSE)=0,"0",VLOOKUP($A12,'[1]cash117'!$H$1:$T$409,3,FALSE))+IF(VLOOKUP($A12,'[1]cash119'!$H$1:$T$407,3,FALSE)=0,"0",VLOOKUP($A12,'[1]cash119'!$H$1:$T$407,3,FALSE))+IF(VLOOKUP($A12,'[1]cash120'!$H$1:$T$418,3,FALSE)=0,"0",VLOOKUP($A12,'[1]cash120'!$H$1:$T$418,3,FALSE)))</f>
        <v>41</v>
      </c>
      <c r="E12" s="18">
        <f>SUM(IF(VLOOKUP($A12,'[1]rfq417'!$H$1:$T$406,4,FALSE)=0,0,VLOOKUP($A12,'[1]rfq417'!$H$1:$T$406,4,FALSE))+IF(VLOOKUP($A12,'[1]rfq419'!$H$1:$T$406,4,FALSE)=0,0,VLOOKUP($A12,'[1]rfq419'!$H$1:$T$406,4,FALSE))+IF(VLOOKUP($A12,'[1]rfq420'!$H$1:$T$406,4,FALSE)=0,0,VLOOKUP($A12,'[1]rfq420'!$H$1:$T$406,4,FALSE)))</f>
        <v>0</v>
      </c>
      <c r="F12" s="19">
        <f>SUM(IF(VLOOKUP($A12,'[1]rfq417'!$H$1:$T$406,5,FALSE)=0,"0",VLOOKUP($A12,'[1]rfq417'!$H$1:$T$406,5,FALSE))+IF(VLOOKUP($A12,'[1]rfq419'!$H$1:$T$406,5,FALSE)=0,"0",VLOOKUP($A12,'[1]rfq419'!$H$1:$T$406,5,FALSE))+IF(VLOOKUP($A12,'[1]rfq420'!$H$1:$T$406,5,FALSE)=0,"0",VLOOKUP($A12,'[1]rfq420'!$H$1:$T$406,5,FALSE)))</f>
        <v>0</v>
      </c>
      <c r="G12" s="20">
        <f>SUM(IF(VLOOKUP($A12,'[1]rfq417'!$H$1:$T$406,3,FALSE)=0,"0",VLOOKUP($A12,'[1]rfq417'!$H$1:$T$406,3,FALSE))+IF(VLOOKUP($A12,'[1]rfq419'!$H$1:$T$406,3,FALSE)=0,"0",VLOOKUP($A12,'[1]rfq419'!$H$1:$T$406,3,FALSE))+IF(VLOOKUP($A12,'[1]rfq420'!$H$1:$T$406,3,FALSE)=0,"0",VLOOKUP($A12,'[1]rfq420'!$H$1:$T$406,3,FALSE)))</f>
        <v>0</v>
      </c>
      <c r="H12" s="18">
        <f>SUM(IF(VLOOKUP($A12,'[1]repo525'!$H$1:$T$401,4,FALSE)=0,"0",VLOOKUP($A12,'[1]repo525'!$H$1:$T$401,4,FALSE))+IF(VLOOKUP($A12,'[1]repo529'!$H$1:$T$410,4,FALSE)=0,"0",VLOOKUP($A12,'[1]repo529'!$H$1:$T$410,4,FALSE))+IF(VLOOKUP($A12,'[1]repo629'!$H$1:$T$406,4,FALSE)=0,"0",VLOOKUP($A12,'[1]repo629'!$H$1:$T$406,4,FALSE))+IF(VLOOKUP($A12,'[1]repo_INNE'!$H$1:$T$399,4,FALSE)=0,"0",VLOOKUP($A12,'[1]repo_INNE'!$H$1:$T$399,4,FALSE)))</f>
        <v>845000</v>
      </c>
      <c r="I12" s="19">
        <f>SUM(IF(VLOOKUP($A12,'[1]repo525'!$H$1:$T$401,5,FALSE)=0,"0",VLOOKUP($A12,'[1]repo525'!$H$1:$T$401,5,FALSE))+IF(VLOOKUP($A12,'[1]repo529'!$H$1:$T$410,5,FALSE)=0,"0",VLOOKUP($A12,'[1]repo529'!$H$1:$T$410,5,FALSE))+IF(VLOOKUP($A12,'[1]repo629'!$H$1:$T$406,5,FALSE)=0,"0",VLOOKUP($A12,'[1]repo629'!$H$1:$T$406,5,FALSE))+IF(VLOOKUP($A12,'[1]repo_INNE'!$H$1:$T$399,5,FALSE)=0,"0",VLOOKUP($A12,'[1]repo_INNE'!$H$1:$T$399,5,FALSE)))</f>
        <v>2065.500055</v>
      </c>
      <c r="J12" s="20">
        <f>SUM(IF(VLOOKUP($A12,'[1]repo525'!$H$1:$T$401,3,FALSE)=0,"0",VLOOKUP($A12,'[1]repo525'!$H$1:$T$401,3,FALSE))+IF(VLOOKUP($A12,'[1]repo529'!$H$1:$T$410,3,FALSE)=0,"0",VLOOKUP($A12,'[1]repo529'!$H$1:$T$410,3,FALSE))+IF(VLOOKUP($A12,'[1]repo629'!$H$1:$T$406,3,FALSE)=0,"0",VLOOKUP($A12,'[1]repo629'!$H$1:$T$406,3,FALSE))+IF(VLOOKUP($A12,'[1]repo_INNE'!$H$1:$T$399,3,FALSE)=0,"0",VLOOKUP($A12,'[1]repo_INNE'!$H$1:$T$399,3,FALSE)))</f>
        <v>21</v>
      </c>
      <c r="K12" s="21">
        <f t="shared" si="0"/>
        <v>1305000</v>
      </c>
      <c r="L12" s="22">
        <f t="shared" si="0"/>
        <v>2627.2595549999996</v>
      </c>
      <c r="M12" s="23">
        <f t="shared" si="0"/>
        <v>62</v>
      </c>
      <c r="N12" s="24"/>
      <c r="O12" s="25"/>
    </row>
    <row r="13" spans="1:15" ht="16.5">
      <c r="A13" s="17" t="s">
        <v>17</v>
      </c>
      <c r="B13" s="18">
        <f>SUM(IF(VLOOKUP($A13,'[1]cash117'!$H$1:$T$409,4,FALSE)=0,0,VLOOKUP($A13,'[1]cash117'!$H$1:$T$409,4,FALSE))+IF(VLOOKUP($A13,'[1]cash119'!$H$1:$T$407,4,FALSE)=0,0,VLOOKUP($A13,'[1]cash119'!$H$1:$T$407,4,FALSE))+IF(VLOOKUP($A13,'[1]cash120'!$H$1:$T$418,4,FALSE)=0,0,VLOOKUP($A13,'[1]cash120'!$H$1:$T$418,4,FALSE)))</f>
        <v>2280000</v>
      </c>
      <c r="C13" s="19">
        <f>SUM(IF(VLOOKUP($A13,'[1]cash117'!$H$1:$T$409,5,FALSE)=0,"0",VLOOKUP($A13,'[1]cash117'!$H$1:$T$409,5,FALSE))+IF(VLOOKUP($A13,'[1]cash119'!$H$1:$T$407,5,FALSE)=0,"0",VLOOKUP($A13,'[1]cash119'!$H$1:$T$407,5,FALSE))+IF(VLOOKUP($A13,'[1]cash120'!$H$1:$T$418,5,FALSE)=0,"0",VLOOKUP($A13,'[1]cash120'!$H$1:$T$418,5,FALSE)))</f>
        <v>2572.802675</v>
      </c>
      <c r="D13" s="20">
        <f>SUM(IF(VLOOKUP($A13,'[1]cash117'!$H$1:$T$409,3,FALSE)=0,"0",VLOOKUP($A13,'[1]cash117'!$H$1:$T$409,3,FALSE))+IF(VLOOKUP($A13,'[1]cash119'!$H$1:$T$407,3,FALSE)=0,"0",VLOOKUP($A13,'[1]cash119'!$H$1:$T$407,3,FALSE))+IF(VLOOKUP($A13,'[1]cash120'!$H$1:$T$418,3,FALSE)=0,"0",VLOOKUP($A13,'[1]cash120'!$H$1:$T$418,3,FALSE)))</f>
        <v>208</v>
      </c>
      <c r="E13" s="18">
        <f>SUM(IF(VLOOKUP($A13,'[1]rfq417'!$H$1:$T$406,4,FALSE)=0,0,VLOOKUP($A13,'[1]rfq417'!$H$1:$T$406,4,FALSE))+IF(VLOOKUP($A13,'[1]rfq419'!$H$1:$T$406,4,FALSE)=0,0,VLOOKUP($A13,'[1]rfq419'!$H$1:$T$406,4,FALSE))+IF(VLOOKUP($A13,'[1]rfq420'!$H$1:$T$406,4,FALSE)=0,0,VLOOKUP($A13,'[1]rfq420'!$H$1:$T$406,4,FALSE)))</f>
        <v>0</v>
      </c>
      <c r="F13" s="19">
        <f>SUM(IF(VLOOKUP($A13,'[1]rfq417'!$H$1:$T$406,5,FALSE)=0,"0",VLOOKUP($A13,'[1]rfq417'!$H$1:$T$406,5,FALSE))+IF(VLOOKUP($A13,'[1]rfq419'!$H$1:$T$406,5,FALSE)=0,"0",VLOOKUP($A13,'[1]rfq419'!$H$1:$T$406,5,FALSE))+IF(VLOOKUP($A13,'[1]rfq420'!$H$1:$T$406,5,FALSE)=0,"0",VLOOKUP($A13,'[1]rfq420'!$H$1:$T$406,5,FALSE)))</f>
        <v>0</v>
      </c>
      <c r="G13" s="20">
        <f>SUM(IF(VLOOKUP($A13,'[1]rfq417'!$H$1:$T$406,3,FALSE)=0,"0",VLOOKUP($A13,'[1]rfq417'!$H$1:$T$406,3,FALSE))+IF(VLOOKUP($A13,'[1]rfq419'!$H$1:$T$406,3,FALSE)=0,"0",VLOOKUP($A13,'[1]rfq419'!$H$1:$T$406,3,FALSE))+IF(VLOOKUP($A13,'[1]rfq420'!$H$1:$T$406,3,FALSE)=0,"0",VLOOKUP($A13,'[1]rfq420'!$H$1:$T$406,3,FALSE)))</f>
        <v>0</v>
      </c>
      <c r="H13" s="18">
        <f>SUM(IF(VLOOKUP($A13,'[1]repo525'!$H$1:$T$401,4,FALSE)=0,"0",VLOOKUP($A13,'[1]repo525'!$H$1:$T$401,4,FALSE))+IF(VLOOKUP($A13,'[1]repo529'!$H$1:$T$410,4,FALSE)=0,"0",VLOOKUP($A13,'[1]repo529'!$H$1:$T$410,4,FALSE))+IF(VLOOKUP($A13,'[1]repo629'!$H$1:$T$406,4,FALSE)=0,"0",VLOOKUP($A13,'[1]repo629'!$H$1:$T$406,4,FALSE))+IF(VLOOKUP($A13,'[1]repo_INNE'!$H$1:$T$399,4,FALSE)=0,"0",VLOOKUP($A13,'[1]repo_INNE'!$H$1:$T$399,4,FALSE)))</f>
        <v>1080000</v>
      </c>
      <c r="I13" s="19">
        <f>SUM(IF(VLOOKUP($A13,'[1]repo525'!$H$1:$T$401,5,FALSE)=0,"0",VLOOKUP($A13,'[1]repo525'!$H$1:$T$401,5,FALSE))+IF(VLOOKUP($A13,'[1]repo529'!$H$1:$T$410,5,FALSE)=0,"0",VLOOKUP($A13,'[1]repo529'!$H$1:$T$410,5,FALSE))+IF(VLOOKUP($A13,'[1]repo629'!$H$1:$T$406,5,FALSE)=0,"0",VLOOKUP($A13,'[1]repo629'!$H$1:$T$406,5,FALSE))+IF(VLOOKUP($A13,'[1]repo_INNE'!$H$1:$T$399,5,FALSE)=0,"0",VLOOKUP($A13,'[1]repo_INNE'!$H$1:$T$399,5,FALSE)))</f>
        <v>2435.6010425000004</v>
      </c>
      <c r="J13" s="20">
        <f>SUM(IF(VLOOKUP($A13,'[1]repo525'!$H$1:$T$401,3,FALSE)=0,"0",VLOOKUP($A13,'[1]repo525'!$H$1:$T$401,3,FALSE))+IF(VLOOKUP($A13,'[1]repo529'!$H$1:$T$410,3,FALSE)=0,"0",VLOOKUP($A13,'[1]repo529'!$H$1:$T$410,3,FALSE))+IF(VLOOKUP($A13,'[1]repo629'!$H$1:$T$406,3,FALSE)=0,"0",VLOOKUP($A13,'[1]repo629'!$H$1:$T$406,3,FALSE))+IF(VLOOKUP($A13,'[1]repo_INNE'!$H$1:$T$399,3,FALSE)=0,"0",VLOOKUP($A13,'[1]repo_INNE'!$H$1:$T$399,3,FALSE)))</f>
        <v>34</v>
      </c>
      <c r="K13" s="21">
        <f t="shared" si="0"/>
        <v>3360000</v>
      </c>
      <c r="L13" s="22">
        <f t="shared" si="0"/>
        <v>5008.4037175</v>
      </c>
      <c r="M13" s="23">
        <f t="shared" si="0"/>
        <v>242</v>
      </c>
      <c r="N13" s="24"/>
      <c r="O13" s="25"/>
    </row>
    <row r="14" spans="1:15" ht="16.5">
      <c r="A14" s="27" t="s">
        <v>18</v>
      </c>
      <c r="B14" s="18">
        <f>SUM(IF(VLOOKUP($A14,'[1]cash117'!$H$1:$T$409,4,FALSE)=0,0,VLOOKUP($A14,'[1]cash117'!$H$1:$T$409,4,FALSE))+IF(VLOOKUP($A14,'[1]cash119'!$H$1:$T$407,4,FALSE)=0,0,VLOOKUP($A14,'[1]cash119'!$H$1:$T$407,4,FALSE))+IF(VLOOKUP($A14,'[1]cash120'!$H$1:$T$418,4,FALSE)=0,0,VLOOKUP($A14,'[1]cash120'!$H$1:$T$418,4,FALSE)))</f>
        <v>75000</v>
      </c>
      <c r="C14" s="19">
        <f>SUM(IF(VLOOKUP($A14,'[1]cash117'!$H$1:$T$409,5,FALSE)=0,"0",VLOOKUP($A14,'[1]cash117'!$H$1:$T$409,5,FALSE))+IF(VLOOKUP($A14,'[1]cash119'!$H$1:$T$407,5,FALSE)=0,"0",VLOOKUP($A14,'[1]cash119'!$H$1:$T$407,5,FALSE))+IF(VLOOKUP($A14,'[1]cash120'!$H$1:$T$418,5,FALSE)=0,"0",VLOOKUP($A14,'[1]cash120'!$H$1:$T$418,5,FALSE)))</f>
        <v>99.8911</v>
      </c>
      <c r="D14" s="20">
        <f>SUM(IF(VLOOKUP($A14,'[1]cash117'!$H$1:$T$409,3,FALSE)=0,"0",VLOOKUP($A14,'[1]cash117'!$H$1:$T$409,3,FALSE))+IF(VLOOKUP($A14,'[1]cash119'!$H$1:$T$407,3,FALSE)=0,"0",VLOOKUP($A14,'[1]cash119'!$H$1:$T$407,3,FALSE))+IF(VLOOKUP($A14,'[1]cash120'!$H$1:$T$418,3,FALSE)=0,"0",VLOOKUP($A14,'[1]cash120'!$H$1:$T$418,3,FALSE)))</f>
        <v>7</v>
      </c>
      <c r="E14" s="18">
        <f>SUM(IF(VLOOKUP($A14,'[1]rfq417'!$H$1:$T$406,4,FALSE)=0,0,VLOOKUP($A14,'[1]rfq417'!$H$1:$T$406,4,FALSE))+IF(VLOOKUP($A14,'[1]rfq419'!$H$1:$T$406,4,FALSE)=0,0,VLOOKUP($A14,'[1]rfq419'!$H$1:$T$406,4,FALSE))+IF(VLOOKUP($A14,'[1]rfq420'!$H$1:$T$406,4,FALSE)=0,0,VLOOKUP($A14,'[1]rfq420'!$H$1:$T$406,4,FALSE)))</f>
        <v>0</v>
      </c>
      <c r="F14" s="19">
        <f>SUM(IF(VLOOKUP($A14,'[1]rfq417'!$H$1:$T$406,5,FALSE)=0,"0",VLOOKUP($A14,'[1]rfq417'!$H$1:$T$406,5,FALSE))+IF(VLOOKUP($A14,'[1]rfq419'!$H$1:$T$406,5,FALSE)=0,"0",VLOOKUP($A14,'[1]rfq419'!$H$1:$T$406,5,FALSE))+IF(VLOOKUP($A14,'[1]rfq420'!$H$1:$T$406,5,FALSE)=0,"0",VLOOKUP($A14,'[1]rfq420'!$H$1:$T$406,5,FALSE)))</f>
        <v>0</v>
      </c>
      <c r="G14" s="20">
        <f>SUM(IF(VLOOKUP($A14,'[1]rfq417'!$H$1:$T$406,3,FALSE)=0,"0",VLOOKUP($A14,'[1]rfq417'!$H$1:$T$406,3,FALSE))+IF(VLOOKUP($A14,'[1]rfq419'!$H$1:$T$406,3,FALSE)=0,"0",VLOOKUP($A14,'[1]rfq419'!$H$1:$T$406,3,FALSE))+IF(VLOOKUP($A14,'[1]rfq420'!$H$1:$T$406,3,FALSE)=0,"0",VLOOKUP($A14,'[1]rfq420'!$H$1:$T$406,3,FALSE)))</f>
        <v>0</v>
      </c>
      <c r="H14" s="18">
        <f>SUM(IF(VLOOKUP($A14,'[1]repo525'!$H$1:$T$401,4,FALSE)=0,"0",VLOOKUP($A14,'[1]repo525'!$H$1:$T$401,4,FALSE))+IF(VLOOKUP($A14,'[1]repo529'!$H$1:$T$410,4,FALSE)=0,"0",VLOOKUP($A14,'[1]repo529'!$H$1:$T$410,4,FALSE))+IF(VLOOKUP($A14,'[1]repo629'!$H$1:$T$406,4,FALSE)=0,"0",VLOOKUP($A14,'[1]repo629'!$H$1:$T$406,4,FALSE))+IF(VLOOKUP($A14,'[1]repo_INNE'!$H$1:$T$399,4,FALSE)=0,"0",VLOOKUP($A14,'[1]repo_INNE'!$H$1:$T$399,4,FALSE)))</f>
        <v>0</v>
      </c>
      <c r="I14" s="19">
        <f>SUM(IF(VLOOKUP($A14,'[1]repo525'!$H$1:$T$401,5,FALSE)=0,"0",VLOOKUP($A14,'[1]repo525'!$H$1:$T$401,5,FALSE))+IF(VLOOKUP($A14,'[1]repo529'!$H$1:$T$410,5,FALSE)=0,"0",VLOOKUP($A14,'[1]repo529'!$H$1:$T$410,5,FALSE))+IF(VLOOKUP($A14,'[1]repo629'!$H$1:$T$406,5,FALSE)=0,"0",VLOOKUP($A14,'[1]repo629'!$H$1:$T$406,5,FALSE))+IF(VLOOKUP($A14,'[1]repo_INNE'!$H$1:$T$399,5,FALSE)=0,"0",VLOOKUP($A14,'[1]repo_INNE'!$H$1:$T$399,5,FALSE)))</f>
        <v>0</v>
      </c>
      <c r="J14" s="20">
        <f>SUM(IF(VLOOKUP($A14,'[1]repo525'!$H$1:$T$401,3,FALSE)=0,"0",VLOOKUP($A14,'[1]repo525'!$H$1:$T$401,3,FALSE))+IF(VLOOKUP($A14,'[1]repo529'!$H$1:$T$410,3,FALSE)=0,"0",VLOOKUP($A14,'[1]repo529'!$H$1:$T$410,3,FALSE))+IF(VLOOKUP($A14,'[1]repo629'!$H$1:$T$406,3,FALSE)=0,"0",VLOOKUP($A14,'[1]repo629'!$H$1:$T$406,3,FALSE))+IF(VLOOKUP($A14,'[1]repo_INNE'!$H$1:$T$399,3,FALSE)=0,"0",VLOOKUP($A14,'[1]repo_INNE'!$H$1:$T$399,3,FALSE)))</f>
        <v>0</v>
      </c>
      <c r="K14" s="21">
        <f t="shared" si="0"/>
        <v>75000</v>
      </c>
      <c r="L14" s="22">
        <f t="shared" si="0"/>
        <v>99.8911</v>
      </c>
      <c r="M14" s="23">
        <f t="shared" si="0"/>
        <v>7</v>
      </c>
      <c r="N14" s="24"/>
      <c r="O14" s="25"/>
    </row>
    <row r="15" spans="1:15" ht="16.5">
      <c r="A15" s="28" t="s">
        <v>19</v>
      </c>
      <c r="B15" s="18">
        <f>SUM(IF(VLOOKUP($A15,'[1]cash117'!$H$1:$T$409,4,FALSE)=0,0,VLOOKUP($A15,'[1]cash117'!$H$1:$T$409,4,FALSE))+IF(VLOOKUP($A15,'[1]cash119'!$H$1:$T$407,4,FALSE)=0,0,VLOOKUP($A15,'[1]cash119'!$H$1:$T$407,4,FALSE))+IF(VLOOKUP($A15,'[1]cash120'!$H$1:$T$418,4,FALSE)=0,0,VLOOKUP($A15,'[1]cash120'!$H$1:$T$418,4,FALSE)))</f>
        <v>115000</v>
      </c>
      <c r="C15" s="19">
        <f>SUM(IF(VLOOKUP($A15,'[1]cash117'!$H$1:$T$409,5,FALSE)=0,"0",VLOOKUP($A15,'[1]cash117'!$H$1:$T$409,5,FALSE))+IF(VLOOKUP($A15,'[1]cash119'!$H$1:$T$407,5,FALSE)=0,"0",VLOOKUP($A15,'[1]cash119'!$H$1:$T$407,5,FALSE))+IF(VLOOKUP($A15,'[1]cash120'!$H$1:$T$418,5,FALSE)=0,"0",VLOOKUP($A15,'[1]cash120'!$H$1:$T$418,5,FALSE)))</f>
        <v>150.5237</v>
      </c>
      <c r="D15" s="20">
        <f>SUM(IF(VLOOKUP($A15,'[1]cash117'!$H$1:$T$409,3,FALSE)=0,"0",VLOOKUP($A15,'[1]cash117'!$H$1:$T$409,3,FALSE))+IF(VLOOKUP($A15,'[1]cash119'!$H$1:$T$407,3,FALSE)=0,"0",VLOOKUP($A15,'[1]cash119'!$H$1:$T$407,3,FALSE))+IF(VLOOKUP($A15,'[1]cash120'!$H$1:$T$418,3,FALSE)=0,"0",VLOOKUP($A15,'[1]cash120'!$H$1:$T$418,3,FALSE)))</f>
        <v>12</v>
      </c>
      <c r="E15" s="18">
        <f>SUM(IF(VLOOKUP($A15,'[1]rfq417'!$H$1:$T$406,4,FALSE)=0,0,VLOOKUP($A15,'[1]rfq417'!$H$1:$T$406,4,FALSE))+IF(VLOOKUP($A15,'[1]rfq419'!$H$1:$T$406,4,FALSE)=0,0,VLOOKUP($A15,'[1]rfq419'!$H$1:$T$406,4,FALSE))+IF(VLOOKUP($A15,'[1]rfq420'!$H$1:$T$406,4,FALSE)=0,0,VLOOKUP($A15,'[1]rfq420'!$H$1:$T$406,4,FALSE)))</f>
        <v>0</v>
      </c>
      <c r="F15" s="19">
        <f>SUM(IF(VLOOKUP($A15,'[1]rfq417'!$H$1:$T$406,5,FALSE)=0,"0",VLOOKUP($A15,'[1]rfq417'!$H$1:$T$406,5,FALSE))+IF(VLOOKUP($A15,'[1]rfq419'!$H$1:$T$406,5,FALSE)=0,"0",VLOOKUP($A15,'[1]rfq419'!$H$1:$T$406,5,FALSE))+IF(VLOOKUP($A15,'[1]rfq420'!$H$1:$T$406,5,FALSE)=0,"0",VLOOKUP($A15,'[1]rfq420'!$H$1:$T$406,5,FALSE)))</f>
        <v>0</v>
      </c>
      <c r="G15" s="20">
        <f>SUM(IF(VLOOKUP($A15,'[1]rfq417'!$H$1:$T$406,3,FALSE)=0,"0",VLOOKUP($A15,'[1]rfq417'!$H$1:$T$406,3,FALSE))+IF(VLOOKUP($A15,'[1]rfq419'!$H$1:$T$406,3,FALSE)=0,"0",VLOOKUP($A15,'[1]rfq419'!$H$1:$T$406,3,FALSE))+IF(VLOOKUP($A15,'[1]rfq420'!$H$1:$T$406,3,FALSE)=0,"0",VLOOKUP($A15,'[1]rfq420'!$H$1:$T$406,3,FALSE)))</f>
        <v>0</v>
      </c>
      <c r="H15" s="18">
        <f>SUM(IF(VLOOKUP($A15,'[1]repo525'!$H$1:$T$401,4,FALSE)=0,"0",VLOOKUP($A15,'[1]repo525'!$H$1:$T$401,4,FALSE))+IF(VLOOKUP($A15,'[1]repo529'!$H$1:$T$410,4,FALSE)=0,"0",VLOOKUP($A15,'[1]repo529'!$H$1:$T$410,4,FALSE))+IF(VLOOKUP($A15,'[1]repo629'!$H$1:$T$406,4,FALSE)=0,"0",VLOOKUP($A15,'[1]repo629'!$H$1:$T$406,4,FALSE))+IF(VLOOKUP($A15,'[1]repo_INNE'!$H$1:$T$399,4,FALSE)=0,"0",VLOOKUP($A15,'[1]repo_INNE'!$H$1:$T$399,4,FALSE)))</f>
        <v>0</v>
      </c>
      <c r="I15" s="19">
        <f>SUM(IF(VLOOKUP($A15,'[1]repo525'!$H$1:$T$401,5,FALSE)=0,"0",VLOOKUP($A15,'[1]repo525'!$H$1:$T$401,5,FALSE))+IF(VLOOKUP($A15,'[1]repo529'!$H$1:$T$410,5,FALSE)=0,"0",VLOOKUP($A15,'[1]repo529'!$H$1:$T$410,5,FALSE))+IF(VLOOKUP($A15,'[1]repo629'!$H$1:$T$406,5,FALSE)=0,"0",VLOOKUP($A15,'[1]repo629'!$H$1:$T$406,5,FALSE))+IF(VLOOKUP($A15,'[1]repo_INNE'!$H$1:$T$399,5,FALSE)=0,"0",VLOOKUP($A15,'[1]repo_INNE'!$H$1:$T$399,5,FALSE)))</f>
        <v>0</v>
      </c>
      <c r="J15" s="20">
        <f>SUM(IF(VLOOKUP($A15,'[1]repo525'!$H$1:$T$401,3,FALSE)=0,"0",VLOOKUP($A15,'[1]repo525'!$H$1:$T$401,3,FALSE))+IF(VLOOKUP($A15,'[1]repo529'!$H$1:$T$410,3,FALSE)=0,"0",VLOOKUP($A15,'[1]repo529'!$H$1:$T$410,3,FALSE))+IF(VLOOKUP($A15,'[1]repo629'!$H$1:$T$406,3,FALSE)=0,"0",VLOOKUP($A15,'[1]repo629'!$H$1:$T$406,3,FALSE))+IF(VLOOKUP($A15,'[1]repo_INNE'!$H$1:$T$399,3,FALSE)=0,"0",VLOOKUP($A15,'[1]repo_INNE'!$H$1:$T$399,3,FALSE)))</f>
        <v>0</v>
      </c>
      <c r="K15" s="21">
        <f t="shared" si="0"/>
        <v>115000</v>
      </c>
      <c r="L15" s="22">
        <f t="shared" si="0"/>
        <v>150.5237</v>
      </c>
      <c r="M15" s="23">
        <f t="shared" si="0"/>
        <v>12</v>
      </c>
      <c r="N15" s="24"/>
      <c r="O15" s="25"/>
    </row>
    <row r="16" spans="1:15" ht="16.5">
      <c r="A16" s="27" t="s">
        <v>20</v>
      </c>
      <c r="B16" s="18">
        <f>SUM(IF(VLOOKUP($A16,'[1]cash117'!$H$1:$T$409,4,FALSE)=0,0,VLOOKUP($A16,'[1]cash117'!$H$1:$T$409,4,FALSE))+IF(VLOOKUP($A16,'[1]cash119'!$H$1:$T$407,4,FALSE)=0,0,VLOOKUP($A16,'[1]cash119'!$H$1:$T$407,4,FALSE))+IF(VLOOKUP($A16,'[1]cash120'!$H$1:$T$418,4,FALSE)=0,0,VLOOKUP($A16,'[1]cash120'!$H$1:$T$418,4,FALSE)))</f>
        <v>337500</v>
      </c>
      <c r="C16" s="19">
        <f>SUM(IF(VLOOKUP($A16,'[1]cash117'!$H$1:$T$409,5,FALSE)=0,"0",VLOOKUP($A16,'[1]cash117'!$H$1:$T$409,5,FALSE))+IF(VLOOKUP($A16,'[1]cash119'!$H$1:$T$407,5,FALSE)=0,"0",VLOOKUP($A16,'[1]cash119'!$H$1:$T$407,5,FALSE))+IF(VLOOKUP($A16,'[1]cash120'!$H$1:$T$418,5,FALSE)=0,"0",VLOOKUP($A16,'[1]cash120'!$H$1:$T$418,5,FALSE)))</f>
        <v>330.81899999999996</v>
      </c>
      <c r="D16" s="20">
        <f>SUM(IF(VLOOKUP($A16,'[1]cash117'!$H$1:$T$409,3,FALSE)=0,"0",VLOOKUP($A16,'[1]cash117'!$H$1:$T$409,3,FALSE))+IF(VLOOKUP($A16,'[1]cash119'!$H$1:$T$407,3,FALSE)=0,"0",VLOOKUP($A16,'[1]cash119'!$H$1:$T$407,3,FALSE))+IF(VLOOKUP($A16,'[1]cash120'!$H$1:$T$418,3,FALSE)=0,"0",VLOOKUP($A16,'[1]cash120'!$H$1:$T$418,3,FALSE)))</f>
        <v>9</v>
      </c>
      <c r="E16" s="18">
        <f>SUM(IF(VLOOKUP($A16,'[1]rfq417'!$H$1:$T$406,4,FALSE)=0,0,VLOOKUP($A16,'[1]rfq417'!$H$1:$T$406,4,FALSE))+IF(VLOOKUP($A16,'[1]rfq419'!$H$1:$T$406,4,FALSE)=0,0,VLOOKUP($A16,'[1]rfq419'!$H$1:$T$406,4,FALSE))+IF(VLOOKUP($A16,'[1]rfq420'!$H$1:$T$406,4,FALSE)=0,0,VLOOKUP($A16,'[1]rfq420'!$H$1:$T$406,4,FALSE)))</f>
        <v>0</v>
      </c>
      <c r="F16" s="19">
        <f>SUM(IF(VLOOKUP($A16,'[1]rfq417'!$H$1:$T$406,5,FALSE)=0,"0",VLOOKUP($A16,'[1]rfq417'!$H$1:$T$406,5,FALSE))+IF(VLOOKUP($A16,'[1]rfq419'!$H$1:$T$406,5,FALSE)=0,"0",VLOOKUP($A16,'[1]rfq419'!$H$1:$T$406,5,FALSE))+IF(VLOOKUP($A16,'[1]rfq420'!$H$1:$T$406,5,FALSE)=0,"0",VLOOKUP($A16,'[1]rfq420'!$H$1:$T$406,5,FALSE)))</f>
        <v>0</v>
      </c>
      <c r="G16" s="20">
        <f>SUM(IF(VLOOKUP($A16,'[1]rfq417'!$H$1:$T$406,3,FALSE)=0,"0",VLOOKUP($A16,'[1]rfq417'!$H$1:$T$406,3,FALSE))+IF(VLOOKUP($A16,'[1]rfq419'!$H$1:$T$406,3,FALSE)=0,"0",VLOOKUP($A16,'[1]rfq419'!$H$1:$T$406,3,FALSE))+IF(VLOOKUP($A16,'[1]rfq420'!$H$1:$T$406,3,FALSE)=0,"0",VLOOKUP($A16,'[1]rfq420'!$H$1:$T$406,3,FALSE)))</f>
        <v>0</v>
      </c>
      <c r="H16" s="18">
        <f>SUM(IF(VLOOKUP($A16,'[1]repo525'!$H$1:$T$401,4,FALSE)=0,"0",VLOOKUP($A16,'[1]repo525'!$H$1:$T$401,4,FALSE))+IF(VLOOKUP($A16,'[1]repo529'!$H$1:$T$410,4,FALSE)=0,"0",VLOOKUP($A16,'[1]repo529'!$H$1:$T$410,4,FALSE))+IF(VLOOKUP($A16,'[1]repo629'!$H$1:$T$406,4,FALSE)=0,"0",VLOOKUP($A16,'[1]repo629'!$H$1:$T$406,4,FALSE))+IF(VLOOKUP($A16,'[1]repo_INNE'!$H$1:$T$399,4,FALSE)=0,"0",VLOOKUP($A16,'[1]repo_INNE'!$H$1:$T$399,4,FALSE)))</f>
        <v>22500</v>
      </c>
      <c r="I16" s="19">
        <f>SUM(IF(VLOOKUP($A16,'[1]repo525'!$H$1:$T$401,5,FALSE)=0,"0",VLOOKUP($A16,'[1]repo525'!$H$1:$T$401,5,FALSE))+IF(VLOOKUP($A16,'[1]repo529'!$H$1:$T$410,5,FALSE)=0,"0",VLOOKUP($A16,'[1]repo529'!$H$1:$T$410,5,FALSE))+IF(VLOOKUP($A16,'[1]repo629'!$H$1:$T$406,5,FALSE)=0,"0",VLOOKUP($A16,'[1]repo629'!$H$1:$T$406,5,FALSE))+IF(VLOOKUP($A16,'[1]repo_INNE'!$H$1:$T$399,5,FALSE)=0,"0",VLOOKUP($A16,'[1]repo_INNE'!$H$1:$T$399,5,FALSE)))</f>
        <v>44.0621775</v>
      </c>
      <c r="J16" s="20">
        <f>SUM(IF(VLOOKUP($A16,'[1]repo525'!$H$1:$T$401,3,FALSE)=0,"0",VLOOKUP($A16,'[1]repo525'!$H$1:$T$401,3,FALSE))+IF(VLOOKUP($A16,'[1]repo529'!$H$1:$T$410,3,FALSE)=0,"0",VLOOKUP($A16,'[1]repo529'!$H$1:$T$410,3,FALSE))+IF(VLOOKUP($A16,'[1]repo629'!$H$1:$T$406,3,FALSE)=0,"0",VLOOKUP($A16,'[1]repo629'!$H$1:$T$406,3,FALSE))+IF(VLOOKUP($A16,'[1]repo_INNE'!$H$1:$T$399,3,FALSE)=0,"0",VLOOKUP($A16,'[1]repo_INNE'!$H$1:$T$399,3,FALSE)))</f>
        <v>2</v>
      </c>
      <c r="K16" s="21">
        <f t="shared" si="0"/>
        <v>360000</v>
      </c>
      <c r="L16" s="22">
        <f t="shared" si="0"/>
        <v>374.8811775</v>
      </c>
      <c r="M16" s="23">
        <f t="shared" si="0"/>
        <v>11</v>
      </c>
      <c r="N16" s="24"/>
      <c r="O16" s="25"/>
    </row>
    <row r="17" spans="1:15" ht="16.5">
      <c r="A17" s="27" t="s">
        <v>21</v>
      </c>
      <c r="B17" s="18">
        <f>SUM(IF(VLOOKUP($A17,'[1]cash117'!$H$1:$T$409,4,FALSE)=0,0,VLOOKUP($A17,'[1]cash117'!$H$1:$T$409,4,FALSE))+IF(VLOOKUP($A17,'[1]cash119'!$H$1:$T$407,4,FALSE)=0,0,VLOOKUP($A17,'[1]cash119'!$H$1:$T$407,4,FALSE))+IF(VLOOKUP($A17,'[1]cash120'!$H$1:$T$418,4,FALSE)=0,0,VLOOKUP($A17,'[1]cash120'!$H$1:$T$418,4,FALSE)))</f>
        <v>75000</v>
      </c>
      <c r="C17" s="19">
        <f>SUM(IF(VLOOKUP($A17,'[1]cash117'!$H$1:$T$409,5,FALSE)=0,"0",VLOOKUP($A17,'[1]cash117'!$H$1:$T$409,5,FALSE))+IF(VLOOKUP($A17,'[1]cash119'!$H$1:$T$407,5,FALSE)=0,"0",VLOOKUP($A17,'[1]cash119'!$H$1:$T$407,5,FALSE))+IF(VLOOKUP($A17,'[1]cash120'!$H$1:$T$418,5,FALSE)=0,"0",VLOOKUP($A17,'[1]cash120'!$H$1:$T$418,5,FALSE)))</f>
        <v>74.29</v>
      </c>
      <c r="D17" s="20">
        <f>SUM(IF(VLOOKUP($A17,'[1]cash117'!$H$1:$T$409,3,FALSE)=0,"0",VLOOKUP($A17,'[1]cash117'!$H$1:$T$409,3,FALSE))+IF(VLOOKUP($A17,'[1]cash119'!$H$1:$T$407,3,FALSE)=0,"0",VLOOKUP($A17,'[1]cash119'!$H$1:$T$407,3,FALSE))+IF(VLOOKUP($A17,'[1]cash120'!$H$1:$T$418,3,FALSE)=0,"0",VLOOKUP($A17,'[1]cash120'!$H$1:$T$418,3,FALSE)))</f>
        <v>3</v>
      </c>
      <c r="E17" s="18">
        <f>SUM(IF(VLOOKUP($A17,'[1]rfq417'!$H$1:$T$406,4,FALSE)=0,0,VLOOKUP($A17,'[1]rfq417'!$H$1:$T$406,4,FALSE))+IF(VLOOKUP($A17,'[1]rfq419'!$H$1:$T$406,4,FALSE)=0,0,VLOOKUP($A17,'[1]rfq419'!$H$1:$T$406,4,FALSE))+IF(VLOOKUP($A17,'[1]rfq420'!$H$1:$T$406,4,FALSE)=0,0,VLOOKUP($A17,'[1]rfq420'!$H$1:$T$406,4,FALSE)))</f>
        <v>0</v>
      </c>
      <c r="F17" s="19">
        <f>SUM(IF(VLOOKUP($A17,'[1]rfq417'!$H$1:$T$406,5,FALSE)=0,"0",VLOOKUP($A17,'[1]rfq417'!$H$1:$T$406,5,FALSE))+IF(VLOOKUP($A17,'[1]rfq419'!$H$1:$T$406,5,FALSE)=0,"0",VLOOKUP($A17,'[1]rfq419'!$H$1:$T$406,5,FALSE))+IF(VLOOKUP($A17,'[1]rfq420'!$H$1:$T$406,5,FALSE)=0,"0",VLOOKUP($A17,'[1]rfq420'!$H$1:$T$406,5,FALSE)))</f>
        <v>0</v>
      </c>
      <c r="G17" s="20">
        <f>SUM(IF(VLOOKUP($A17,'[1]rfq417'!$H$1:$T$406,3,FALSE)=0,"0",VLOOKUP($A17,'[1]rfq417'!$H$1:$T$406,3,FALSE))+IF(VLOOKUP($A17,'[1]rfq419'!$H$1:$T$406,3,FALSE)=0,"0",VLOOKUP($A17,'[1]rfq419'!$H$1:$T$406,3,FALSE))+IF(VLOOKUP($A17,'[1]rfq420'!$H$1:$T$406,3,FALSE)=0,"0",VLOOKUP($A17,'[1]rfq420'!$H$1:$T$406,3,FALSE)))</f>
        <v>0</v>
      </c>
      <c r="H17" s="18">
        <f>SUM(IF(VLOOKUP($A17,'[1]repo525'!$H$1:$T$401,4,FALSE)=0,"0",VLOOKUP($A17,'[1]repo525'!$H$1:$T$401,4,FALSE))+IF(VLOOKUP($A17,'[1]repo529'!$H$1:$T$410,4,FALSE)=0,"0",VLOOKUP($A17,'[1]repo529'!$H$1:$T$410,4,FALSE))+IF(VLOOKUP($A17,'[1]repo629'!$H$1:$T$406,4,FALSE)=0,"0",VLOOKUP($A17,'[1]repo629'!$H$1:$T$406,4,FALSE))+IF(VLOOKUP($A17,'[1]repo_INNE'!$H$1:$T$399,4,FALSE)=0,"0",VLOOKUP($A17,'[1]repo_INNE'!$H$1:$T$399,4,FALSE)))</f>
        <v>427500</v>
      </c>
      <c r="I17" s="19">
        <f>SUM(IF(VLOOKUP($A17,'[1]repo525'!$H$1:$T$401,5,FALSE)=0,"0",VLOOKUP($A17,'[1]repo525'!$H$1:$T$401,5,FALSE))+IF(VLOOKUP($A17,'[1]repo529'!$H$1:$T$410,5,FALSE)=0,"0",VLOOKUP($A17,'[1]repo529'!$H$1:$T$410,5,FALSE))+IF(VLOOKUP($A17,'[1]repo629'!$H$1:$T$406,5,FALSE)=0,"0",VLOOKUP($A17,'[1]repo629'!$H$1:$T$406,5,FALSE))+IF(VLOOKUP($A17,'[1]repo_INNE'!$H$1:$T$399,5,FALSE)=0,"0",VLOOKUP($A17,'[1]repo_INNE'!$H$1:$T$399,5,FALSE)))</f>
        <v>846.25227786</v>
      </c>
      <c r="J17" s="20">
        <f>SUM(IF(VLOOKUP($A17,'[1]repo525'!$H$1:$T$401,3,FALSE)=0,"0",VLOOKUP($A17,'[1]repo525'!$H$1:$T$401,3,FALSE))+IF(VLOOKUP($A17,'[1]repo529'!$H$1:$T$410,3,FALSE)=0,"0",VLOOKUP($A17,'[1]repo529'!$H$1:$T$410,3,FALSE))+IF(VLOOKUP($A17,'[1]repo629'!$H$1:$T$406,3,FALSE)=0,"0",VLOOKUP($A17,'[1]repo629'!$H$1:$T$406,3,FALSE))+IF(VLOOKUP($A17,'[1]repo_INNE'!$H$1:$T$399,3,FALSE)=0,"0",VLOOKUP($A17,'[1]repo_INNE'!$H$1:$T$399,3,FALSE)))</f>
        <v>10</v>
      </c>
      <c r="K17" s="21">
        <f t="shared" si="0"/>
        <v>502500</v>
      </c>
      <c r="L17" s="22">
        <f t="shared" si="0"/>
        <v>920.54227786</v>
      </c>
      <c r="M17" s="23">
        <f t="shared" si="0"/>
        <v>13</v>
      </c>
      <c r="N17" s="24"/>
      <c r="O17" s="25"/>
    </row>
    <row r="18" spans="1:15" ht="16.5">
      <c r="A18" s="27" t="s">
        <v>22</v>
      </c>
      <c r="B18" s="18">
        <f>SUM(IF(VLOOKUP($A18,'[1]cash117'!$H$1:$T$409,4,FALSE)=0,0,VLOOKUP($A18,'[1]cash117'!$H$1:$T$409,4,FALSE))+IF(VLOOKUP($A18,'[1]cash119'!$H$1:$T$407,4,FALSE)=0,0,VLOOKUP($A18,'[1]cash119'!$H$1:$T$407,4,FALSE))+IF(VLOOKUP($A18,'[1]cash120'!$H$1:$T$418,4,FALSE)=0,0,VLOOKUP($A18,'[1]cash120'!$H$1:$T$418,4,FALSE)))</f>
        <v>215000</v>
      </c>
      <c r="C18" s="19">
        <f>SUM(IF(VLOOKUP($A18,'[1]cash117'!$H$1:$T$409,5,FALSE)=0,"0",VLOOKUP($A18,'[1]cash117'!$H$1:$T$409,5,FALSE))+IF(VLOOKUP($A18,'[1]cash119'!$H$1:$T$407,5,FALSE)=0,"0",VLOOKUP($A18,'[1]cash119'!$H$1:$T$407,5,FALSE))+IF(VLOOKUP($A18,'[1]cash120'!$H$1:$T$418,5,FALSE)=0,"0",VLOOKUP($A18,'[1]cash120'!$H$1:$T$418,5,FALSE)))</f>
        <v>208.7015</v>
      </c>
      <c r="D18" s="20">
        <f>SUM(IF(VLOOKUP($A18,'[1]cash117'!$H$1:$T$409,3,FALSE)=0,"0",VLOOKUP($A18,'[1]cash117'!$H$1:$T$409,3,FALSE))+IF(VLOOKUP($A18,'[1]cash119'!$H$1:$T$407,3,FALSE)=0,"0",VLOOKUP($A18,'[1]cash119'!$H$1:$T$407,3,FALSE))+IF(VLOOKUP($A18,'[1]cash120'!$H$1:$T$418,3,FALSE)=0,"0",VLOOKUP($A18,'[1]cash120'!$H$1:$T$418,3,FALSE)))</f>
        <v>11</v>
      </c>
      <c r="E18" s="18">
        <f>SUM(IF(VLOOKUP($A18,'[1]rfq417'!$H$1:$T$406,4,FALSE)=0,0,VLOOKUP($A18,'[1]rfq417'!$H$1:$T$406,4,FALSE))+IF(VLOOKUP($A18,'[1]rfq419'!$H$1:$T$406,4,FALSE)=0,0,VLOOKUP($A18,'[1]rfq419'!$H$1:$T$406,4,FALSE))+IF(VLOOKUP($A18,'[1]rfq420'!$H$1:$T$406,4,FALSE)=0,0,VLOOKUP($A18,'[1]rfq420'!$H$1:$T$406,4,FALSE)))</f>
        <v>0</v>
      </c>
      <c r="F18" s="19">
        <f>SUM(IF(VLOOKUP($A18,'[1]rfq417'!$H$1:$T$406,5,FALSE)=0,"0",VLOOKUP($A18,'[1]rfq417'!$H$1:$T$406,5,FALSE))+IF(VLOOKUP($A18,'[1]rfq419'!$H$1:$T$406,5,FALSE)=0,"0",VLOOKUP($A18,'[1]rfq419'!$H$1:$T$406,5,FALSE))+IF(VLOOKUP($A18,'[1]rfq420'!$H$1:$T$406,5,FALSE)=0,"0",VLOOKUP($A18,'[1]rfq420'!$H$1:$T$406,5,FALSE)))</f>
        <v>0</v>
      </c>
      <c r="G18" s="20">
        <f>SUM(IF(VLOOKUP($A18,'[1]rfq417'!$H$1:$T$406,3,FALSE)=0,"0",VLOOKUP($A18,'[1]rfq417'!$H$1:$T$406,3,FALSE))+IF(VLOOKUP($A18,'[1]rfq419'!$H$1:$T$406,3,FALSE)=0,"0",VLOOKUP($A18,'[1]rfq419'!$H$1:$T$406,3,FALSE))+IF(VLOOKUP($A18,'[1]rfq420'!$H$1:$T$406,3,FALSE)=0,"0",VLOOKUP($A18,'[1]rfq420'!$H$1:$T$406,3,FALSE)))</f>
        <v>0</v>
      </c>
      <c r="H18" s="18">
        <f>SUM(IF(VLOOKUP($A18,'[1]repo525'!$H$1:$T$401,4,FALSE)=0,"0",VLOOKUP($A18,'[1]repo525'!$H$1:$T$401,4,FALSE))+IF(VLOOKUP($A18,'[1]repo529'!$H$1:$T$410,4,FALSE)=0,"0",VLOOKUP($A18,'[1]repo529'!$H$1:$T$410,4,FALSE))+IF(VLOOKUP($A18,'[1]repo629'!$H$1:$T$406,4,FALSE)=0,"0",VLOOKUP($A18,'[1]repo629'!$H$1:$T$406,4,FALSE))+IF(VLOOKUP($A18,'[1]repo_INNE'!$H$1:$T$399,4,FALSE)=0,"0",VLOOKUP($A18,'[1]repo_INNE'!$H$1:$T$399,4,FALSE)))</f>
        <v>27500</v>
      </c>
      <c r="I18" s="19">
        <f>SUM(IF(VLOOKUP($A18,'[1]repo525'!$H$1:$T$401,5,FALSE)=0,"0",VLOOKUP($A18,'[1]repo525'!$H$1:$T$401,5,FALSE))+IF(VLOOKUP($A18,'[1]repo529'!$H$1:$T$410,5,FALSE)=0,"0",VLOOKUP($A18,'[1]repo529'!$H$1:$T$410,5,FALSE))+IF(VLOOKUP($A18,'[1]repo629'!$H$1:$T$406,5,FALSE)=0,"0",VLOOKUP($A18,'[1]repo629'!$H$1:$T$406,5,FALSE))+IF(VLOOKUP($A18,'[1]repo_INNE'!$H$1:$T$399,5,FALSE)=0,"0",VLOOKUP($A18,'[1]repo_INNE'!$H$1:$T$399,5,FALSE)))</f>
        <v>53.37487085000001</v>
      </c>
      <c r="J18" s="20">
        <f>SUM(IF(VLOOKUP($A18,'[1]repo525'!$H$1:$T$401,3,FALSE)=0,"0",VLOOKUP($A18,'[1]repo525'!$H$1:$T$401,3,FALSE))+IF(VLOOKUP($A18,'[1]repo529'!$H$1:$T$410,3,FALSE)=0,"0",VLOOKUP($A18,'[1]repo529'!$H$1:$T$410,3,FALSE))+IF(VLOOKUP($A18,'[1]repo629'!$H$1:$T$406,3,FALSE)=0,"0",VLOOKUP($A18,'[1]repo629'!$H$1:$T$406,3,FALSE))+IF(VLOOKUP($A18,'[1]repo_INNE'!$H$1:$T$399,3,FALSE)=0,"0",VLOOKUP($A18,'[1]repo_INNE'!$H$1:$T$399,3,FALSE)))</f>
        <v>3</v>
      </c>
      <c r="K18" s="21">
        <f t="shared" si="0"/>
        <v>242500</v>
      </c>
      <c r="L18" s="22">
        <f t="shared" si="0"/>
        <v>262.07637085</v>
      </c>
      <c r="M18" s="23">
        <f t="shared" si="0"/>
        <v>14</v>
      </c>
      <c r="N18" s="24"/>
      <c r="O18" s="25"/>
    </row>
    <row r="19" spans="1:15" ht="16.5">
      <c r="A19" s="27" t="s">
        <v>23</v>
      </c>
      <c r="B19" s="18">
        <f>SUM(IF(VLOOKUP($A19,'[1]cash117'!$H$1:$T$409,4,FALSE)=0,0,VLOOKUP($A19,'[1]cash117'!$H$1:$T$409,4,FALSE))+IF(VLOOKUP($A19,'[1]cash119'!$H$1:$T$407,4,FALSE)=0,0,VLOOKUP($A19,'[1]cash119'!$H$1:$T$407,4,FALSE))+IF(VLOOKUP($A19,'[1]cash120'!$H$1:$T$418,4,FALSE)=0,0,VLOOKUP($A19,'[1]cash120'!$H$1:$T$418,4,FALSE)))</f>
        <v>1122500</v>
      </c>
      <c r="C19" s="19">
        <f>SUM(IF(VLOOKUP($A19,'[1]cash117'!$H$1:$T$409,5,FALSE)=0,"0",VLOOKUP($A19,'[1]cash117'!$H$1:$T$409,5,FALSE))+IF(VLOOKUP($A19,'[1]cash119'!$H$1:$T$407,5,FALSE)=0,"0",VLOOKUP($A19,'[1]cash119'!$H$1:$T$407,5,FALSE))+IF(VLOOKUP($A19,'[1]cash120'!$H$1:$T$418,5,FALSE)=0,"0",VLOOKUP($A19,'[1]cash120'!$H$1:$T$418,5,FALSE)))</f>
        <v>1177.907375</v>
      </c>
      <c r="D19" s="20">
        <f>SUM(IF(VLOOKUP($A19,'[1]cash117'!$H$1:$T$409,3,FALSE)=0,"0",VLOOKUP($A19,'[1]cash117'!$H$1:$T$409,3,FALSE))+IF(VLOOKUP($A19,'[1]cash119'!$H$1:$T$407,3,FALSE)=0,"0",VLOOKUP($A19,'[1]cash119'!$H$1:$T$407,3,FALSE))+IF(VLOOKUP($A19,'[1]cash120'!$H$1:$T$418,3,FALSE)=0,"0",VLOOKUP($A19,'[1]cash120'!$H$1:$T$418,3,FALSE)))</f>
        <v>29</v>
      </c>
      <c r="E19" s="18">
        <f>SUM(IF(VLOOKUP($A19,'[1]rfq417'!$H$1:$T$406,4,FALSE)=0,0,VLOOKUP($A19,'[1]rfq417'!$H$1:$T$406,4,FALSE))+IF(VLOOKUP($A19,'[1]rfq419'!$H$1:$T$406,4,FALSE)=0,0,VLOOKUP($A19,'[1]rfq419'!$H$1:$T$406,4,FALSE))+IF(VLOOKUP($A19,'[1]rfq420'!$H$1:$T$406,4,FALSE)=0,0,VLOOKUP($A19,'[1]rfq420'!$H$1:$T$406,4,FALSE)))</f>
        <v>0</v>
      </c>
      <c r="F19" s="19">
        <f>SUM(IF(VLOOKUP($A19,'[1]rfq417'!$H$1:$T$406,5,FALSE)=0,"0",VLOOKUP($A19,'[1]rfq417'!$H$1:$T$406,5,FALSE))+IF(VLOOKUP($A19,'[1]rfq419'!$H$1:$T$406,5,FALSE)=0,"0",VLOOKUP($A19,'[1]rfq419'!$H$1:$T$406,5,FALSE))+IF(VLOOKUP($A19,'[1]rfq420'!$H$1:$T$406,5,FALSE)=0,"0",VLOOKUP($A19,'[1]rfq420'!$H$1:$T$406,5,FALSE)))</f>
        <v>0</v>
      </c>
      <c r="G19" s="20">
        <f>SUM(IF(VLOOKUP($A19,'[1]rfq417'!$H$1:$T$406,3,FALSE)=0,"0",VLOOKUP($A19,'[1]rfq417'!$H$1:$T$406,3,FALSE))+IF(VLOOKUP($A19,'[1]rfq419'!$H$1:$T$406,3,FALSE)=0,"0",VLOOKUP($A19,'[1]rfq419'!$H$1:$T$406,3,FALSE))+IF(VLOOKUP($A19,'[1]rfq420'!$H$1:$T$406,3,FALSE)=0,"0",VLOOKUP($A19,'[1]rfq420'!$H$1:$T$406,3,FALSE)))</f>
        <v>0</v>
      </c>
      <c r="H19" s="18">
        <f>SUM(IF(VLOOKUP($A19,'[1]repo525'!$H$1:$T$401,4,FALSE)=0,"0",VLOOKUP($A19,'[1]repo525'!$H$1:$T$401,4,FALSE))+IF(VLOOKUP($A19,'[1]repo529'!$H$1:$T$410,4,FALSE)=0,"0",VLOOKUP($A19,'[1]repo529'!$H$1:$T$410,4,FALSE))+IF(VLOOKUP($A19,'[1]repo629'!$H$1:$T$406,4,FALSE)=0,"0",VLOOKUP($A19,'[1]repo629'!$H$1:$T$406,4,FALSE))+IF(VLOOKUP($A19,'[1]repo_INNE'!$H$1:$T$399,4,FALSE)=0,"0",VLOOKUP($A19,'[1]repo_INNE'!$H$1:$T$399,4,FALSE)))</f>
        <v>2702500</v>
      </c>
      <c r="I19" s="19">
        <f>SUM(IF(VLOOKUP($A19,'[1]repo525'!$H$1:$T$401,5,FALSE)=0,"0",VLOOKUP($A19,'[1]repo525'!$H$1:$T$401,5,FALSE))+IF(VLOOKUP($A19,'[1]repo529'!$H$1:$T$410,5,FALSE)=0,"0",VLOOKUP($A19,'[1]repo529'!$H$1:$T$410,5,FALSE))+IF(VLOOKUP($A19,'[1]repo629'!$H$1:$T$406,5,FALSE)=0,"0",VLOOKUP($A19,'[1]repo629'!$H$1:$T$406,5,FALSE))+IF(VLOOKUP($A19,'[1]repo_INNE'!$H$1:$T$399,5,FALSE)=0,"0",VLOOKUP($A19,'[1]repo_INNE'!$H$1:$T$399,5,FALSE)))</f>
        <v>5670.35732141</v>
      </c>
      <c r="J19" s="20">
        <f>SUM(IF(VLOOKUP($A19,'[1]repo525'!$H$1:$T$401,3,FALSE)=0,"0",VLOOKUP($A19,'[1]repo525'!$H$1:$T$401,3,FALSE))+IF(VLOOKUP($A19,'[1]repo529'!$H$1:$T$410,3,FALSE)=0,"0",VLOOKUP($A19,'[1]repo529'!$H$1:$T$410,3,FALSE))+IF(VLOOKUP($A19,'[1]repo629'!$H$1:$T$406,3,FALSE)=0,"0",VLOOKUP($A19,'[1]repo629'!$H$1:$T$406,3,FALSE))+IF(VLOOKUP($A19,'[1]repo_INNE'!$H$1:$T$399,3,FALSE)=0,"0",VLOOKUP($A19,'[1]repo_INNE'!$H$1:$T$399,3,FALSE)))</f>
        <v>17</v>
      </c>
      <c r="K19" s="21">
        <f t="shared" si="0"/>
        <v>3825000</v>
      </c>
      <c r="L19" s="22">
        <f t="shared" si="0"/>
        <v>6848.2646964099995</v>
      </c>
      <c r="M19" s="23">
        <f t="shared" si="0"/>
        <v>46</v>
      </c>
      <c r="N19" s="24"/>
      <c r="O19" s="25"/>
    </row>
    <row r="20" spans="1:15" ht="16.5">
      <c r="A20" s="27" t="s">
        <v>24</v>
      </c>
      <c r="B20" s="18">
        <f>SUM(IF(VLOOKUP($A20,'[1]cash117'!$H$1:$T$409,4,FALSE)=0,0,VLOOKUP($A20,'[1]cash117'!$H$1:$T$409,4,FALSE))+IF(VLOOKUP($A20,'[1]cash119'!$H$1:$T$407,4,FALSE)=0,0,VLOOKUP($A20,'[1]cash119'!$H$1:$T$407,4,FALSE))+IF(VLOOKUP($A20,'[1]cash120'!$H$1:$T$418,4,FALSE)=0,0,VLOOKUP($A20,'[1]cash120'!$H$1:$T$418,4,FALSE)))</f>
        <v>205000</v>
      </c>
      <c r="C20" s="19">
        <f>SUM(IF(VLOOKUP($A20,'[1]cash117'!$H$1:$T$409,5,FALSE)=0,"0",VLOOKUP($A20,'[1]cash117'!$H$1:$T$409,5,FALSE))+IF(VLOOKUP($A20,'[1]cash119'!$H$1:$T$407,5,FALSE)=0,"0",VLOOKUP($A20,'[1]cash119'!$H$1:$T$407,5,FALSE))+IF(VLOOKUP($A20,'[1]cash120'!$H$1:$T$418,5,FALSE)=0,"0",VLOOKUP($A20,'[1]cash120'!$H$1:$T$418,5,FALSE)))</f>
        <v>220.18645</v>
      </c>
      <c r="D20" s="20">
        <f>SUM(IF(VLOOKUP($A20,'[1]cash117'!$H$1:$T$409,3,FALSE)=0,"0",VLOOKUP($A20,'[1]cash117'!$H$1:$T$409,3,FALSE))+IF(VLOOKUP($A20,'[1]cash119'!$H$1:$T$407,3,FALSE)=0,"0",VLOOKUP($A20,'[1]cash119'!$H$1:$T$407,3,FALSE))+IF(VLOOKUP($A20,'[1]cash120'!$H$1:$T$418,3,FALSE)=0,"0",VLOOKUP($A20,'[1]cash120'!$H$1:$T$418,3,FALSE)))</f>
        <v>12</v>
      </c>
      <c r="E20" s="18">
        <f>SUM(IF(VLOOKUP($A20,'[1]rfq417'!$H$1:$T$406,4,FALSE)=0,0,VLOOKUP($A20,'[1]rfq417'!$H$1:$T$406,4,FALSE))+IF(VLOOKUP($A20,'[1]rfq419'!$H$1:$T$406,4,FALSE)=0,0,VLOOKUP($A20,'[1]rfq419'!$H$1:$T$406,4,FALSE))+IF(VLOOKUP($A20,'[1]rfq420'!$H$1:$T$406,4,FALSE)=0,0,VLOOKUP($A20,'[1]rfq420'!$H$1:$T$406,4,FALSE)))</f>
        <v>0</v>
      </c>
      <c r="F20" s="19">
        <f>SUM(IF(VLOOKUP($A20,'[1]rfq417'!$H$1:$T$406,5,FALSE)=0,"0",VLOOKUP($A20,'[1]rfq417'!$H$1:$T$406,5,FALSE))+IF(VLOOKUP($A20,'[1]rfq419'!$H$1:$T$406,5,FALSE)=0,"0",VLOOKUP($A20,'[1]rfq419'!$H$1:$T$406,5,FALSE))+IF(VLOOKUP($A20,'[1]rfq420'!$H$1:$T$406,5,FALSE)=0,"0",VLOOKUP($A20,'[1]rfq420'!$H$1:$T$406,5,FALSE)))</f>
        <v>0</v>
      </c>
      <c r="G20" s="20">
        <f>SUM(IF(VLOOKUP($A20,'[1]rfq417'!$H$1:$T$406,3,FALSE)=0,"0",VLOOKUP($A20,'[1]rfq417'!$H$1:$T$406,3,FALSE))+IF(VLOOKUP($A20,'[1]rfq419'!$H$1:$T$406,3,FALSE)=0,"0",VLOOKUP($A20,'[1]rfq419'!$H$1:$T$406,3,FALSE))+IF(VLOOKUP($A20,'[1]rfq420'!$H$1:$T$406,3,FALSE)=0,"0",VLOOKUP($A20,'[1]rfq420'!$H$1:$T$406,3,FALSE)))</f>
        <v>0</v>
      </c>
      <c r="H20" s="18">
        <f>SUM(IF(VLOOKUP($A20,'[1]repo525'!$H$1:$T$401,4,FALSE)=0,"0",VLOOKUP($A20,'[1]repo525'!$H$1:$T$401,4,FALSE))+IF(VLOOKUP($A20,'[1]repo529'!$H$1:$T$410,4,FALSE)=0,"0",VLOOKUP($A20,'[1]repo529'!$H$1:$T$410,4,FALSE))+IF(VLOOKUP($A20,'[1]repo629'!$H$1:$T$406,4,FALSE)=0,"0",VLOOKUP($A20,'[1]repo629'!$H$1:$T$406,4,FALSE))+IF(VLOOKUP($A20,'[1]repo_INNE'!$H$1:$T$399,4,FALSE)=0,"0",VLOOKUP($A20,'[1]repo_INNE'!$H$1:$T$399,4,FALSE)))</f>
        <v>510000</v>
      </c>
      <c r="I20" s="19">
        <f>SUM(IF(VLOOKUP($A20,'[1]repo525'!$H$1:$T$401,5,FALSE)=0,"0",VLOOKUP($A20,'[1]repo525'!$H$1:$T$401,5,FALSE))+IF(VLOOKUP($A20,'[1]repo529'!$H$1:$T$410,5,FALSE)=0,"0",VLOOKUP($A20,'[1]repo529'!$H$1:$T$410,5,FALSE))+IF(VLOOKUP($A20,'[1]repo629'!$H$1:$T$406,5,FALSE)=0,"0",VLOOKUP($A20,'[1]repo629'!$H$1:$T$406,5,FALSE))+IF(VLOOKUP($A20,'[1]repo_INNE'!$H$1:$T$399,5,FALSE)=0,"0",VLOOKUP($A20,'[1]repo_INNE'!$H$1:$T$399,5,FALSE)))</f>
        <v>1095.744975</v>
      </c>
      <c r="J20" s="20">
        <f>SUM(IF(VLOOKUP($A20,'[1]repo525'!$H$1:$T$401,3,FALSE)=0,"0",VLOOKUP($A20,'[1]repo525'!$H$1:$T$401,3,FALSE))+IF(VLOOKUP($A20,'[1]repo529'!$H$1:$T$410,3,FALSE)=0,"0",VLOOKUP($A20,'[1]repo529'!$H$1:$T$410,3,FALSE))+IF(VLOOKUP($A20,'[1]repo629'!$H$1:$T$406,3,FALSE)=0,"0",VLOOKUP($A20,'[1]repo629'!$H$1:$T$406,3,FALSE))+IF(VLOOKUP($A20,'[1]repo_INNE'!$H$1:$T$399,3,FALSE)=0,"0",VLOOKUP($A20,'[1]repo_INNE'!$H$1:$T$399,3,FALSE)))</f>
        <v>9</v>
      </c>
      <c r="K20" s="21">
        <f t="shared" si="0"/>
        <v>715000</v>
      </c>
      <c r="L20" s="22">
        <f t="shared" si="0"/>
        <v>1315.931425</v>
      </c>
      <c r="M20" s="23">
        <f t="shared" si="0"/>
        <v>21</v>
      </c>
      <c r="N20" s="24"/>
      <c r="O20" s="25"/>
    </row>
    <row r="21" spans="1:15" ht="16.5">
      <c r="A21" s="27" t="s">
        <v>25</v>
      </c>
      <c r="B21" s="18">
        <f>SUM(IF(VLOOKUP($A21,'[1]cash117'!$H$1:$T$409,4,FALSE)=0,0,VLOOKUP($A21,'[1]cash117'!$H$1:$T$409,4,FALSE))+IF(VLOOKUP($A21,'[1]cash119'!$H$1:$T$407,4,FALSE)=0,0,VLOOKUP($A21,'[1]cash119'!$H$1:$T$407,4,FALSE))+IF(VLOOKUP($A21,'[1]cash120'!$H$1:$T$418,4,FALSE)=0,0,VLOOKUP($A21,'[1]cash120'!$H$1:$T$418,4,FALSE)))</f>
        <v>395000</v>
      </c>
      <c r="C21" s="19">
        <f>SUM(IF(VLOOKUP($A21,'[1]cash117'!$H$1:$T$409,5,FALSE)=0,"0",VLOOKUP($A21,'[1]cash117'!$H$1:$T$409,5,FALSE))+IF(VLOOKUP($A21,'[1]cash119'!$H$1:$T$407,5,FALSE)=0,"0",VLOOKUP($A21,'[1]cash119'!$H$1:$T$407,5,FALSE))+IF(VLOOKUP($A21,'[1]cash120'!$H$1:$T$418,5,FALSE)=0,"0",VLOOKUP($A21,'[1]cash120'!$H$1:$T$418,5,FALSE)))</f>
        <v>432.84164999999996</v>
      </c>
      <c r="D21" s="20">
        <f>SUM(IF(VLOOKUP($A21,'[1]cash117'!$H$1:$T$409,3,FALSE)=0,"0",VLOOKUP($A21,'[1]cash117'!$H$1:$T$409,3,FALSE))+IF(VLOOKUP($A21,'[1]cash119'!$H$1:$T$407,3,FALSE)=0,"0",VLOOKUP($A21,'[1]cash119'!$H$1:$T$407,3,FALSE))+IF(VLOOKUP($A21,'[1]cash120'!$H$1:$T$418,3,FALSE)=0,"0",VLOOKUP($A21,'[1]cash120'!$H$1:$T$418,3,FALSE)))</f>
        <v>21</v>
      </c>
      <c r="E21" s="18">
        <f>SUM(IF(VLOOKUP($A21,'[1]rfq417'!$H$1:$T$406,4,FALSE)=0,0,VLOOKUP($A21,'[1]rfq417'!$H$1:$T$406,4,FALSE))+IF(VLOOKUP($A21,'[1]rfq419'!$H$1:$T$406,4,FALSE)=0,0,VLOOKUP($A21,'[1]rfq419'!$H$1:$T$406,4,FALSE))+IF(VLOOKUP($A21,'[1]rfq420'!$H$1:$T$406,4,FALSE)=0,0,VLOOKUP($A21,'[1]rfq420'!$H$1:$T$406,4,FALSE)))</f>
        <v>0</v>
      </c>
      <c r="F21" s="19">
        <f>SUM(IF(VLOOKUP($A21,'[1]rfq417'!$H$1:$T$406,5,FALSE)=0,"0",VLOOKUP($A21,'[1]rfq417'!$H$1:$T$406,5,FALSE))+IF(VLOOKUP($A21,'[1]rfq419'!$H$1:$T$406,5,FALSE)=0,"0",VLOOKUP($A21,'[1]rfq419'!$H$1:$T$406,5,FALSE))+IF(VLOOKUP($A21,'[1]rfq420'!$H$1:$T$406,5,FALSE)=0,"0",VLOOKUP($A21,'[1]rfq420'!$H$1:$T$406,5,FALSE)))</f>
        <v>0</v>
      </c>
      <c r="G21" s="20">
        <f>SUM(IF(VLOOKUP($A21,'[1]rfq417'!$H$1:$T$406,3,FALSE)=0,"0",VLOOKUP($A21,'[1]rfq417'!$H$1:$T$406,3,FALSE))+IF(VLOOKUP($A21,'[1]rfq419'!$H$1:$T$406,3,FALSE)=0,"0",VLOOKUP($A21,'[1]rfq419'!$H$1:$T$406,3,FALSE))+IF(VLOOKUP($A21,'[1]rfq420'!$H$1:$T$406,3,FALSE)=0,"0",VLOOKUP($A21,'[1]rfq420'!$H$1:$T$406,3,FALSE)))</f>
        <v>0</v>
      </c>
      <c r="H21" s="18">
        <f>SUM(IF(VLOOKUP($A21,'[1]repo525'!$H$1:$T$401,4,FALSE)=0,"0",VLOOKUP($A21,'[1]repo525'!$H$1:$T$401,4,FALSE))+IF(VLOOKUP($A21,'[1]repo529'!$H$1:$T$410,4,FALSE)=0,"0",VLOOKUP($A21,'[1]repo529'!$H$1:$T$410,4,FALSE))+IF(VLOOKUP($A21,'[1]repo629'!$H$1:$T$406,4,FALSE)=0,"0",VLOOKUP($A21,'[1]repo629'!$H$1:$T$406,4,FALSE))+IF(VLOOKUP($A21,'[1]repo_INNE'!$H$1:$T$399,4,FALSE)=0,"0",VLOOKUP($A21,'[1]repo_INNE'!$H$1:$T$399,4,FALSE)))</f>
        <v>417500</v>
      </c>
      <c r="I21" s="19">
        <f>SUM(IF(VLOOKUP($A21,'[1]repo525'!$H$1:$T$401,5,FALSE)=0,"0",VLOOKUP($A21,'[1]repo525'!$H$1:$T$401,5,FALSE))+IF(VLOOKUP($A21,'[1]repo529'!$H$1:$T$410,5,FALSE)=0,"0",VLOOKUP($A21,'[1]repo529'!$H$1:$T$410,5,FALSE))+IF(VLOOKUP($A21,'[1]repo629'!$H$1:$T$406,5,FALSE)=0,"0",VLOOKUP($A21,'[1]repo629'!$H$1:$T$406,5,FALSE))+IF(VLOOKUP($A21,'[1]repo_INNE'!$H$1:$T$399,5,FALSE)=0,"0",VLOOKUP($A21,'[1]repo_INNE'!$H$1:$T$399,5,FALSE)))</f>
        <v>915.1387299999999</v>
      </c>
      <c r="J21" s="20">
        <f>SUM(IF(VLOOKUP($A21,'[1]repo525'!$H$1:$T$401,3,FALSE)=0,"0",VLOOKUP($A21,'[1]repo525'!$H$1:$T$401,3,FALSE))+IF(VLOOKUP($A21,'[1]repo529'!$H$1:$T$410,3,FALSE)=0,"0",VLOOKUP($A21,'[1]repo529'!$H$1:$T$410,3,FALSE))+IF(VLOOKUP($A21,'[1]repo629'!$H$1:$T$406,3,FALSE)=0,"0",VLOOKUP($A21,'[1]repo629'!$H$1:$T$406,3,FALSE))+IF(VLOOKUP($A21,'[1]repo_INNE'!$H$1:$T$399,3,FALSE)=0,"0",VLOOKUP($A21,'[1]repo_INNE'!$H$1:$T$399,3,FALSE)))</f>
        <v>12</v>
      </c>
      <c r="K21" s="21">
        <f>H21+B21+E21</f>
        <v>812500</v>
      </c>
      <c r="L21" s="22">
        <f>I21+C21+F21</f>
        <v>1347.98038</v>
      </c>
      <c r="M21" s="23">
        <f>J21+D21+G21</f>
        <v>33</v>
      </c>
      <c r="N21" s="24"/>
      <c r="O21" s="25"/>
    </row>
    <row r="22" spans="1:15" ht="16.5">
      <c r="A22" s="27" t="s">
        <v>26</v>
      </c>
      <c r="B22" s="18">
        <f>SUM(IF(VLOOKUP($A22,'[1]cash117'!$H$1:$T$409,4,FALSE)=0,0,VLOOKUP($A22,'[1]cash117'!$H$1:$T$409,4,FALSE))+IF(VLOOKUP($A22,'[1]cash119'!$H$1:$T$407,4,FALSE)=0,0,VLOOKUP($A22,'[1]cash119'!$H$1:$T$407,4,FALSE))+IF(VLOOKUP($A22,'[1]cash120'!$H$1:$T$418,4,FALSE)=0,0,VLOOKUP($A22,'[1]cash120'!$H$1:$T$418,4,FALSE)))</f>
        <v>195000</v>
      </c>
      <c r="C22" s="19">
        <f>SUM(IF(VLOOKUP($A22,'[1]cash117'!$H$1:$T$409,5,FALSE)=0,"0",VLOOKUP($A22,'[1]cash117'!$H$1:$T$409,5,FALSE))+IF(VLOOKUP($A22,'[1]cash119'!$H$1:$T$407,5,FALSE)=0,"0",VLOOKUP($A22,'[1]cash119'!$H$1:$T$407,5,FALSE))+IF(VLOOKUP($A22,'[1]cash120'!$H$1:$T$418,5,FALSE)=0,"0",VLOOKUP($A22,'[1]cash120'!$H$1:$T$418,5,FALSE)))</f>
        <v>210.28429999999997</v>
      </c>
      <c r="D22" s="20">
        <f>SUM(IF(VLOOKUP($A22,'[1]cash117'!$H$1:$T$409,3,FALSE)=0,"0",VLOOKUP($A22,'[1]cash117'!$H$1:$T$409,3,FALSE))+IF(VLOOKUP($A22,'[1]cash119'!$H$1:$T$407,3,FALSE)=0,"0",VLOOKUP($A22,'[1]cash119'!$H$1:$T$407,3,FALSE))+IF(VLOOKUP($A22,'[1]cash120'!$H$1:$T$418,3,FALSE)=0,"0",VLOOKUP($A22,'[1]cash120'!$H$1:$T$418,3,FALSE)))</f>
        <v>13</v>
      </c>
      <c r="E22" s="18">
        <f>SUM(IF(VLOOKUP($A22,'[1]rfq417'!$H$1:$T$406,4,FALSE)=0,0,VLOOKUP($A22,'[1]rfq417'!$H$1:$T$406,4,FALSE))+IF(VLOOKUP($A22,'[1]rfq419'!$H$1:$T$406,4,FALSE)=0,0,VLOOKUP($A22,'[1]rfq419'!$H$1:$T$406,4,FALSE))+IF(VLOOKUP($A22,'[1]rfq420'!$H$1:$T$406,4,FALSE)=0,0,VLOOKUP($A22,'[1]rfq420'!$H$1:$T$406,4,FALSE)))</f>
        <v>0</v>
      </c>
      <c r="F22" s="19">
        <f>SUM(IF(VLOOKUP($A22,'[1]rfq417'!$H$1:$T$406,5,FALSE)=0,"0",VLOOKUP($A22,'[1]rfq417'!$H$1:$T$406,5,FALSE))+IF(VLOOKUP($A22,'[1]rfq419'!$H$1:$T$406,5,FALSE)=0,"0",VLOOKUP($A22,'[1]rfq419'!$H$1:$T$406,5,FALSE))+IF(VLOOKUP($A22,'[1]rfq420'!$H$1:$T$406,5,FALSE)=0,"0",VLOOKUP($A22,'[1]rfq420'!$H$1:$T$406,5,FALSE)))</f>
        <v>0</v>
      </c>
      <c r="G22" s="20">
        <f>SUM(IF(VLOOKUP($A22,'[1]rfq417'!$H$1:$T$406,3,FALSE)=0,"0",VLOOKUP($A22,'[1]rfq417'!$H$1:$T$406,3,FALSE))+IF(VLOOKUP($A22,'[1]rfq419'!$H$1:$T$406,3,FALSE)=0,"0",VLOOKUP($A22,'[1]rfq419'!$H$1:$T$406,3,FALSE))+IF(VLOOKUP($A22,'[1]rfq420'!$H$1:$T$406,3,FALSE)=0,"0",VLOOKUP($A22,'[1]rfq420'!$H$1:$T$406,3,FALSE)))</f>
        <v>0</v>
      </c>
      <c r="H22" s="18">
        <f>SUM(IF(VLOOKUP($A22,'[1]repo525'!$H$1:$T$401,4,FALSE)=0,"0",VLOOKUP($A22,'[1]repo525'!$H$1:$T$401,4,FALSE))+IF(VLOOKUP($A22,'[1]repo529'!$H$1:$T$410,4,FALSE)=0,"0",VLOOKUP($A22,'[1]repo529'!$H$1:$T$410,4,FALSE))+IF(VLOOKUP($A22,'[1]repo629'!$H$1:$T$406,4,FALSE)=0,"0",VLOOKUP($A22,'[1]repo629'!$H$1:$T$406,4,FALSE))+IF(VLOOKUP($A22,'[1]repo_INNE'!$H$1:$T$399,4,FALSE)=0,"0",VLOOKUP($A22,'[1]repo_INNE'!$H$1:$T$399,4,FALSE)))</f>
        <v>27500</v>
      </c>
      <c r="I22" s="19">
        <f>SUM(IF(VLOOKUP($A22,'[1]repo525'!$H$1:$T$401,5,FALSE)=0,"0",VLOOKUP($A22,'[1]repo525'!$H$1:$T$401,5,FALSE))+IF(VLOOKUP($A22,'[1]repo529'!$H$1:$T$410,5,FALSE)=0,"0",VLOOKUP($A22,'[1]repo529'!$H$1:$T$410,5,FALSE))+IF(VLOOKUP($A22,'[1]repo629'!$H$1:$T$406,5,FALSE)=0,"0",VLOOKUP($A22,'[1]repo629'!$H$1:$T$406,5,FALSE))+IF(VLOOKUP($A22,'[1]repo_INNE'!$H$1:$T$399,5,FALSE)=0,"0",VLOOKUP($A22,'[1]repo_INNE'!$H$1:$T$399,5,FALSE)))</f>
        <v>59.2477325</v>
      </c>
      <c r="J22" s="20">
        <f>SUM(IF(VLOOKUP($A22,'[1]repo525'!$H$1:$T$401,3,FALSE)=0,"0",VLOOKUP($A22,'[1]repo525'!$H$1:$T$401,3,FALSE))+IF(VLOOKUP($A22,'[1]repo529'!$H$1:$T$410,3,FALSE)=0,"0",VLOOKUP($A22,'[1]repo529'!$H$1:$T$410,3,FALSE))+IF(VLOOKUP($A22,'[1]repo629'!$H$1:$T$406,3,FALSE)=0,"0",VLOOKUP($A22,'[1]repo629'!$H$1:$T$406,3,FALSE))+IF(VLOOKUP($A22,'[1]repo_INNE'!$H$1:$T$399,3,FALSE)=0,"0",VLOOKUP($A22,'[1]repo_INNE'!$H$1:$T$399,3,FALSE)))</f>
        <v>1</v>
      </c>
      <c r="K22" s="21">
        <f t="shared" si="0"/>
        <v>222500</v>
      </c>
      <c r="L22" s="22">
        <f t="shared" si="0"/>
        <v>269.53203249999996</v>
      </c>
      <c r="M22" s="23">
        <f t="shared" si="0"/>
        <v>14</v>
      </c>
      <c r="N22" s="24"/>
      <c r="O22" s="25"/>
    </row>
    <row r="23" spans="1:15" ht="16.5">
      <c r="A23" s="27" t="s">
        <v>27</v>
      </c>
      <c r="B23" s="18">
        <f>SUM(IF(VLOOKUP($A23,'[1]cash117'!$H$1:$T$409,4,FALSE)=0,0,VLOOKUP($A23,'[1]cash117'!$H$1:$T$409,4,FALSE))+IF(VLOOKUP($A23,'[1]cash119'!$H$1:$T$407,4,FALSE)=0,0,VLOOKUP($A23,'[1]cash119'!$H$1:$T$407,4,FALSE))+IF(VLOOKUP($A23,'[1]cash120'!$H$1:$T$418,4,FALSE)=0,0,VLOOKUP($A23,'[1]cash120'!$H$1:$T$418,4,FALSE)))</f>
        <v>635000</v>
      </c>
      <c r="C23" s="19">
        <f>SUM(IF(VLOOKUP($A23,'[1]cash117'!$H$1:$T$409,5,FALSE)=0,"0",VLOOKUP($A23,'[1]cash117'!$H$1:$T$409,5,FALSE))+IF(VLOOKUP($A23,'[1]cash119'!$H$1:$T$407,5,FALSE)=0,"0",VLOOKUP($A23,'[1]cash119'!$H$1:$T$407,5,FALSE))+IF(VLOOKUP($A23,'[1]cash120'!$H$1:$T$418,5,FALSE)=0,"0",VLOOKUP($A23,'[1]cash120'!$H$1:$T$418,5,FALSE)))</f>
        <v>650.3462999999999</v>
      </c>
      <c r="D23" s="20">
        <f>SUM(IF(VLOOKUP($A23,'[1]cash117'!$H$1:$T$409,3,FALSE)=0,"0",VLOOKUP($A23,'[1]cash117'!$H$1:$T$409,3,FALSE))+IF(VLOOKUP($A23,'[1]cash119'!$H$1:$T$407,3,FALSE)=0,"0",VLOOKUP($A23,'[1]cash119'!$H$1:$T$407,3,FALSE))+IF(VLOOKUP($A23,'[1]cash120'!$H$1:$T$418,3,FALSE)=0,"0",VLOOKUP($A23,'[1]cash120'!$H$1:$T$418,3,FALSE)))</f>
        <v>50</v>
      </c>
      <c r="E23" s="18">
        <f>SUM(IF(VLOOKUP($A23,'[1]rfq417'!$H$1:$T$406,4,FALSE)=0,0,VLOOKUP($A23,'[1]rfq417'!$H$1:$T$406,4,FALSE))+IF(VLOOKUP($A23,'[1]rfq419'!$H$1:$T$406,4,FALSE)=0,0,VLOOKUP($A23,'[1]rfq419'!$H$1:$T$406,4,FALSE))+IF(VLOOKUP($A23,'[1]rfq420'!$H$1:$T$406,4,FALSE)=0,0,VLOOKUP($A23,'[1]rfq420'!$H$1:$T$406,4,FALSE)))</f>
        <v>0</v>
      </c>
      <c r="F23" s="19">
        <f>SUM(IF(VLOOKUP($A23,'[1]rfq417'!$H$1:$T$406,5,FALSE)=0,"0",VLOOKUP($A23,'[1]rfq417'!$H$1:$T$406,5,FALSE))+IF(VLOOKUP($A23,'[1]rfq419'!$H$1:$T$406,5,FALSE)=0,"0",VLOOKUP($A23,'[1]rfq419'!$H$1:$T$406,5,FALSE))+IF(VLOOKUP($A23,'[1]rfq420'!$H$1:$T$406,5,FALSE)=0,"0",VLOOKUP($A23,'[1]rfq420'!$H$1:$T$406,5,FALSE)))</f>
        <v>0</v>
      </c>
      <c r="G23" s="20">
        <f>SUM(IF(VLOOKUP($A23,'[1]rfq417'!$H$1:$T$406,3,FALSE)=0,"0",VLOOKUP($A23,'[1]rfq417'!$H$1:$T$406,3,FALSE))+IF(VLOOKUP($A23,'[1]rfq419'!$H$1:$T$406,3,FALSE)=0,"0",VLOOKUP($A23,'[1]rfq419'!$H$1:$T$406,3,FALSE))+IF(VLOOKUP($A23,'[1]rfq420'!$H$1:$T$406,3,FALSE)=0,"0",VLOOKUP($A23,'[1]rfq420'!$H$1:$T$406,3,FALSE)))</f>
        <v>0</v>
      </c>
      <c r="H23" s="18">
        <f>SUM(IF(VLOOKUP($A23,'[1]repo525'!$H$1:$T$401,4,FALSE)=0,"0",VLOOKUP($A23,'[1]repo525'!$H$1:$T$401,4,FALSE))+IF(VLOOKUP($A23,'[1]repo529'!$H$1:$T$410,4,FALSE)=0,"0",VLOOKUP($A23,'[1]repo529'!$H$1:$T$410,4,FALSE))+IF(VLOOKUP($A23,'[1]repo629'!$H$1:$T$406,4,FALSE)=0,"0",VLOOKUP($A23,'[1]repo629'!$H$1:$T$406,4,FALSE))+IF(VLOOKUP($A23,'[1]repo_INNE'!$H$1:$T$399,4,FALSE)=0,"0",VLOOKUP($A23,'[1]repo_INNE'!$H$1:$T$399,4,FALSE)))</f>
        <v>387500</v>
      </c>
      <c r="I23" s="19">
        <f>SUM(IF(VLOOKUP($A23,'[1]repo525'!$H$1:$T$401,5,FALSE)=0,"0",VLOOKUP($A23,'[1]repo525'!$H$1:$T$401,5,FALSE))+IF(VLOOKUP($A23,'[1]repo529'!$H$1:$T$410,5,FALSE)=0,"0",VLOOKUP($A23,'[1]repo529'!$H$1:$T$410,5,FALSE))+IF(VLOOKUP($A23,'[1]repo629'!$H$1:$T$406,5,FALSE)=0,"0",VLOOKUP($A23,'[1]repo629'!$H$1:$T$406,5,FALSE))+IF(VLOOKUP($A23,'[1]repo_INNE'!$H$1:$T$399,5,FALSE)=0,"0",VLOOKUP($A23,'[1]repo_INNE'!$H$1:$T$399,5,FALSE)))</f>
        <v>793.78450711</v>
      </c>
      <c r="J23" s="20">
        <f>SUM(IF(VLOOKUP($A23,'[1]repo525'!$H$1:$T$401,3,FALSE)=0,"0",VLOOKUP($A23,'[1]repo525'!$H$1:$T$401,3,FALSE))+IF(VLOOKUP($A23,'[1]repo529'!$H$1:$T$410,3,FALSE)=0,"0",VLOOKUP($A23,'[1]repo529'!$H$1:$T$410,3,FALSE))+IF(VLOOKUP($A23,'[1]repo629'!$H$1:$T$406,3,FALSE)=0,"0",VLOOKUP($A23,'[1]repo629'!$H$1:$T$406,3,FALSE))+IF(VLOOKUP($A23,'[1]repo_INNE'!$H$1:$T$399,3,FALSE)=0,"0",VLOOKUP($A23,'[1]repo_INNE'!$H$1:$T$399,3,FALSE)))</f>
        <v>13</v>
      </c>
      <c r="K23" s="21">
        <f t="shared" si="0"/>
        <v>1022500</v>
      </c>
      <c r="L23" s="22">
        <f t="shared" si="0"/>
        <v>1444.13080711</v>
      </c>
      <c r="M23" s="23">
        <f t="shared" si="0"/>
        <v>63</v>
      </c>
      <c r="N23" s="24"/>
      <c r="O23" s="25"/>
    </row>
    <row r="24" spans="1:15" ht="16.5">
      <c r="A24" s="27" t="s">
        <v>28</v>
      </c>
      <c r="B24" s="18">
        <f>SUM(IF(VLOOKUP($A24,'[1]cash117'!$H$1:$T$409,4,FALSE)=0,0,VLOOKUP($A24,'[1]cash117'!$H$1:$T$409,4,FALSE))+IF(VLOOKUP($A24,'[1]cash119'!$H$1:$T$407,4,FALSE)=0,0,VLOOKUP($A24,'[1]cash119'!$H$1:$T$407,4,FALSE))+IF(VLOOKUP($A24,'[1]cash120'!$H$1:$T$418,4,FALSE)=0,0,VLOOKUP($A24,'[1]cash120'!$H$1:$T$418,4,FALSE)))</f>
        <v>4585000</v>
      </c>
      <c r="C24" s="19">
        <f>SUM(IF(VLOOKUP($A24,'[1]cash117'!$H$1:$T$409,5,FALSE)=0,"0",VLOOKUP($A24,'[1]cash117'!$H$1:$T$409,5,FALSE))+IF(VLOOKUP($A24,'[1]cash119'!$H$1:$T$407,5,FALSE)=0,"0",VLOOKUP($A24,'[1]cash119'!$H$1:$T$407,5,FALSE))+IF(VLOOKUP($A24,'[1]cash120'!$H$1:$T$418,5,FALSE)=0,"0",VLOOKUP($A24,'[1]cash120'!$H$1:$T$418,5,FALSE)))</f>
        <v>4858.579025</v>
      </c>
      <c r="D24" s="20">
        <f>SUM(IF(VLOOKUP($A24,'[1]cash117'!$H$1:$T$409,3,FALSE)=0,"0",VLOOKUP($A24,'[1]cash117'!$H$1:$T$409,3,FALSE))+IF(VLOOKUP($A24,'[1]cash119'!$H$1:$T$407,3,FALSE)=0,"0",VLOOKUP($A24,'[1]cash119'!$H$1:$T$407,3,FALSE))+IF(VLOOKUP($A24,'[1]cash120'!$H$1:$T$418,3,FALSE)=0,"0",VLOOKUP($A24,'[1]cash120'!$H$1:$T$418,3,FALSE)))</f>
        <v>369</v>
      </c>
      <c r="E24" s="18">
        <f>SUM(IF(VLOOKUP($A24,'[1]rfq417'!$H$1:$T$406,4,FALSE)=0,0,VLOOKUP($A24,'[1]rfq417'!$H$1:$T$406,4,FALSE))+IF(VLOOKUP($A24,'[1]rfq419'!$H$1:$T$406,4,FALSE)=0,0,VLOOKUP($A24,'[1]rfq419'!$H$1:$T$406,4,FALSE))+IF(VLOOKUP($A24,'[1]rfq420'!$H$1:$T$406,4,FALSE)=0,0,VLOOKUP($A24,'[1]rfq420'!$H$1:$T$406,4,FALSE)))</f>
        <v>0</v>
      </c>
      <c r="F24" s="19">
        <f>SUM(IF(VLOOKUP($A24,'[1]rfq417'!$H$1:$T$406,5,FALSE)=0,"0",VLOOKUP($A24,'[1]rfq417'!$H$1:$T$406,5,FALSE))+IF(VLOOKUP($A24,'[1]rfq419'!$H$1:$T$406,5,FALSE)=0,"0",VLOOKUP($A24,'[1]rfq419'!$H$1:$T$406,5,FALSE))+IF(VLOOKUP($A24,'[1]rfq420'!$H$1:$T$406,5,FALSE)=0,"0",VLOOKUP($A24,'[1]rfq420'!$H$1:$T$406,5,FALSE)))</f>
        <v>0</v>
      </c>
      <c r="G24" s="20">
        <f>SUM(IF(VLOOKUP($A24,'[1]rfq417'!$H$1:$T$406,3,FALSE)=0,"0",VLOOKUP($A24,'[1]rfq417'!$H$1:$T$406,3,FALSE))+IF(VLOOKUP($A24,'[1]rfq419'!$H$1:$T$406,3,FALSE)=0,"0",VLOOKUP($A24,'[1]rfq419'!$H$1:$T$406,3,FALSE))+IF(VLOOKUP($A24,'[1]rfq420'!$H$1:$T$406,3,FALSE)=0,"0",VLOOKUP($A24,'[1]rfq420'!$H$1:$T$406,3,FALSE)))</f>
        <v>0</v>
      </c>
      <c r="H24" s="18">
        <f>SUM(IF(VLOOKUP($A24,'[1]repo525'!$H$1:$T$401,4,FALSE)=0,"0",VLOOKUP($A24,'[1]repo525'!$H$1:$T$401,4,FALSE))+IF(VLOOKUP($A24,'[1]repo529'!$H$1:$T$410,4,FALSE)=0,"0",VLOOKUP($A24,'[1]repo529'!$H$1:$T$410,4,FALSE))+IF(VLOOKUP($A24,'[1]repo629'!$H$1:$T$406,4,FALSE)=0,"0",VLOOKUP($A24,'[1]repo629'!$H$1:$T$406,4,FALSE))+IF(VLOOKUP($A24,'[1]repo_INNE'!$H$1:$T$399,4,FALSE)=0,"0",VLOOKUP($A24,'[1]repo_INNE'!$H$1:$T$399,4,FALSE)))</f>
        <v>1202500</v>
      </c>
      <c r="I24" s="19">
        <f>SUM(IF(VLOOKUP($A24,'[1]repo525'!$H$1:$T$401,5,FALSE)=0,"0",VLOOKUP($A24,'[1]repo525'!$H$1:$T$401,5,FALSE))+IF(VLOOKUP($A24,'[1]repo529'!$H$1:$T$410,5,FALSE)=0,"0",VLOOKUP($A24,'[1]repo529'!$H$1:$T$410,5,FALSE))+IF(VLOOKUP($A24,'[1]repo629'!$H$1:$T$406,5,FALSE)=0,"0",VLOOKUP($A24,'[1]repo629'!$H$1:$T$406,5,FALSE))+IF(VLOOKUP($A24,'[1]repo_INNE'!$H$1:$T$399,5,FALSE)=0,"0",VLOOKUP($A24,'[1]repo_INNE'!$H$1:$T$399,5,FALSE)))</f>
        <v>2552.617525</v>
      </c>
      <c r="J24" s="20">
        <f>SUM(IF(VLOOKUP($A24,'[1]repo525'!$H$1:$T$401,3,FALSE)=0,"0",VLOOKUP($A24,'[1]repo525'!$H$1:$T$401,3,FALSE))+IF(VLOOKUP($A24,'[1]repo529'!$H$1:$T$410,3,FALSE)=0,"0",VLOOKUP($A24,'[1]repo529'!$H$1:$T$410,3,FALSE))+IF(VLOOKUP($A24,'[1]repo629'!$H$1:$T$406,3,FALSE)=0,"0",VLOOKUP($A24,'[1]repo629'!$H$1:$T$406,3,FALSE))+IF(VLOOKUP($A24,'[1]repo_INNE'!$H$1:$T$399,3,FALSE)=0,"0",VLOOKUP($A24,'[1]repo_INNE'!$H$1:$T$399,3,FALSE)))</f>
        <v>12</v>
      </c>
      <c r="K24" s="21">
        <f>H24+B24+E24</f>
        <v>5787500</v>
      </c>
      <c r="L24" s="22">
        <f>I24+C24+F24</f>
        <v>7411.196550000001</v>
      </c>
      <c r="M24" s="23">
        <f>J24+D24+G24</f>
        <v>381</v>
      </c>
      <c r="N24" s="24"/>
      <c r="O24" s="25"/>
    </row>
    <row r="25" spans="1:15" ht="16.5">
      <c r="A25" s="27" t="s">
        <v>29</v>
      </c>
      <c r="B25" s="18">
        <f>SUM(IF(VLOOKUP($A25,'[1]cash117'!$H$1:$T$409,4,FALSE)=0,0,VLOOKUP($A25,'[1]cash117'!$H$1:$T$409,4,FALSE))+IF(VLOOKUP($A25,'[1]cash119'!$H$1:$T$407,4,FALSE)=0,0,VLOOKUP($A25,'[1]cash119'!$H$1:$T$407,4,FALSE))+IF(VLOOKUP($A25,'[1]cash120'!$H$1:$T$418,4,FALSE)=0,0,VLOOKUP($A25,'[1]cash120'!$H$1:$T$418,4,FALSE)))</f>
        <v>795000</v>
      </c>
      <c r="C25" s="19">
        <f>SUM(IF(VLOOKUP($A25,'[1]cash117'!$H$1:$T$409,5,FALSE)=0,"0",VLOOKUP($A25,'[1]cash117'!$H$1:$T$409,5,FALSE))+IF(VLOOKUP($A25,'[1]cash119'!$H$1:$T$407,5,FALSE)=0,"0",VLOOKUP($A25,'[1]cash119'!$H$1:$T$407,5,FALSE))+IF(VLOOKUP($A25,'[1]cash120'!$H$1:$T$418,5,FALSE)=0,"0",VLOOKUP($A25,'[1]cash120'!$H$1:$T$418,5,FALSE)))</f>
        <v>841.7804</v>
      </c>
      <c r="D25" s="20">
        <f>SUM(IF(VLOOKUP($A25,'[1]cash117'!$H$1:$T$409,3,FALSE)=0,"0",VLOOKUP($A25,'[1]cash117'!$H$1:$T$409,3,FALSE))+IF(VLOOKUP($A25,'[1]cash119'!$H$1:$T$407,3,FALSE)=0,"0",VLOOKUP($A25,'[1]cash119'!$H$1:$T$407,3,FALSE))+IF(VLOOKUP($A25,'[1]cash120'!$H$1:$T$418,3,FALSE)=0,"0",VLOOKUP($A25,'[1]cash120'!$H$1:$T$418,3,FALSE)))</f>
        <v>37</v>
      </c>
      <c r="E25" s="18">
        <f>SUM(IF(VLOOKUP($A25,'[1]rfq417'!$H$1:$T$406,4,FALSE)=0,0,VLOOKUP($A25,'[1]rfq417'!$H$1:$T$406,4,FALSE))+IF(VLOOKUP($A25,'[1]rfq419'!$H$1:$T$406,4,FALSE)=0,0,VLOOKUP($A25,'[1]rfq419'!$H$1:$T$406,4,FALSE))+IF(VLOOKUP($A25,'[1]rfq420'!$H$1:$T$406,4,FALSE)=0,0,VLOOKUP($A25,'[1]rfq420'!$H$1:$T$406,4,FALSE)))</f>
        <v>0</v>
      </c>
      <c r="F25" s="19">
        <f>SUM(IF(VLOOKUP($A25,'[1]rfq417'!$H$1:$T$406,5,FALSE)=0,"0",VLOOKUP($A25,'[1]rfq417'!$H$1:$T$406,5,FALSE))+IF(VLOOKUP($A25,'[1]rfq419'!$H$1:$T$406,5,FALSE)=0,"0",VLOOKUP($A25,'[1]rfq419'!$H$1:$T$406,5,FALSE))+IF(VLOOKUP($A25,'[1]rfq420'!$H$1:$T$406,5,FALSE)=0,"0",VLOOKUP($A25,'[1]rfq420'!$H$1:$T$406,5,FALSE)))</f>
        <v>0</v>
      </c>
      <c r="G25" s="20">
        <f>SUM(IF(VLOOKUP($A25,'[1]rfq417'!$H$1:$T$406,3,FALSE)=0,"0",VLOOKUP($A25,'[1]rfq417'!$H$1:$T$406,3,FALSE))+IF(VLOOKUP($A25,'[1]rfq419'!$H$1:$T$406,3,FALSE)=0,"0",VLOOKUP($A25,'[1]rfq419'!$H$1:$T$406,3,FALSE))+IF(VLOOKUP($A25,'[1]rfq420'!$H$1:$T$406,3,FALSE)=0,"0",VLOOKUP($A25,'[1]rfq420'!$H$1:$T$406,3,FALSE)))</f>
        <v>0</v>
      </c>
      <c r="H25" s="18">
        <f>SUM(IF(VLOOKUP($A25,'[1]repo525'!$H$1:$T$401,4,FALSE)=0,"0",VLOOKUP($A25,'[1]repo525'!$H$1:$T$401,4,FALSE))+IF(VLOOKUP($A25,'[1]repo529'!$H$1:$T$410,4,FALSE)=0,"0",VLOOKUP($A25,'[1]repo529'!$H$1:$T$410,4,FALSE))+IF(VLOOKUP($A25,'[1]repo629'!$H$1:$T$406,4,FALSE)=0,"0",VLOOKUP($A25,'[1]repo629'!$H$1:$T$406,4,FALSE))+IF(VLOOKUP($A25,'[1]repo_INNE'!$H$1:$T$399,4,FALSE)=0,"0",VLOOKUP($A25,'[1]repo_INNE'!$H$1:$T$399,4,FALSE)))</f>
        <v>682500</v>
      </c>
      <c r="I25" s="19">
        <f>SUM(IF(VLOOKUP($A25,'[1]repo525'!$H$1:$T$401,5,FALSE)=0,"0",VLOOKUP($A25,'[1]repo525'!$H$1:$T$401,5,FALSE))+IF(VLOOKUP($A25,'[1]repo529'!$H$1:$T$410,5,FALSE)=0,"0",VLOOKUP($A25,'[1]repo529'!$H$1:$T$410,5,FALSE))+IF(VLOOKUP($A25,'[1]repo629'!$H$1:$T$406,5,FALSE)=0,"0",VLOOKUP($A25,'[1]repo629'!$H$1:$T$406,5,FALSE))+IF(VLOOKUP($A25,'[1]repo_INNE'!$H$1:$T$399,5,FALSE)=0,"0",VLOOKUP($A25,'[1]repo_INNE'!$H$1:$T$399,5,FALSE)))</f>
        <v>1445.3450750000002</v>
      </c>
      <c r="J25" s="20">
        <f>SUM(IF(VLOOKUP($A25,'[1]repo525'!$H$1:$T$401,3,FALSE)=0,"0",VLOOKUP($A25,'[1]repo525'!$H$1:$T$401,3,FALSE))+IF(VLOOKUP($A25,'[1]repo529'!$H$1:$T$410,3,FALSE)=0,"0",VLOOKUP($A25,'[1]repo529'!$H$1:$T$410,3,FALSE))+IF(VLOOKUP($A25,'[1]repo629'!$H$1:$T$406,3,FALSE)=0,"0",VLOOKUP($A25,'[1]repo629'!$H$1:$T$406,3,FALSE))+IF(VLOOKUP($A25,'[1]repo_INNE'!$H$1:$T$399,3,FALSE)=0,"0",VLOOKUP($A25,'[1]repo_INNE'!$H$1:$T$399,3,FALSE)))</f>
        <v>16</v>
      </c>
      <c r="K25" s="21">
        <f t="shared" si="0"/>
        <v>1477500</v>
      </c>
      <c r="L25" s="22">
        <f t="shared" si="0"/>
        <v>2287.1254750000003</v>
      </c>
      <c r="M25" s="23">
        <f t="shared" si="0"/>
        <v>53</v>
      </c>
      <c r="N25" s="24"/>
      <c r="O25" s="25"/>
    </row>
    <row r="26" spans="1:15" ht="16.5">
      <c r="A26" s="27" t="s">
        <v>30</v>
      </c>
      <c r="B26" s="18">
        <f>SUM(IF(VLOOKUP($A26,'[1]cash117'!$H$1:$T$409,4,FALSE)=0,0,VLOOKUP($A26,'[1]cash117'!$H$1:$T$409,4,FALSE))+IF(VLOOKUP($A26,'[1]cash119'!$H$1:$T$407,4,FALSE)=0,0,VLOOKUP($A26,'[1]cash119'!$H$1:$T$407,4,FALSE))+IF(VLOOKUP($A26,'[1]cash120'!$H$1:$T$418,4,FALSE)=0,0,VLOOKUP($A26,'[1]cash120'!$H$1:$T$418,4,FALSE)))</f>
        <v>25000</v>
      </c>
      <c r="C26" s="19">
        <f>SUM(IF(VLOOKUP($A26,'[1]cash117'!$H$1:$T$409,5,FALSE)=0,"0",VLOOKUP($A26,'[1]cash117'!$H$1:$T$409,5,FALSE))+IF(VLOOKUP($A26,'[1]cash119'!$H$1:$T$407,5,FALSE)=0,"0",VLOOKUP($A26,'[1]cash119'!$H$1:$T$407,5,FALSE))+IF(VLOOKUP($A26,'[1]cash120'!$H$1:$T$418,5,FALSE)=0,"0",VLOOKUP($A26,'[1]cash120'!$H$1:$T$418,5,FALSE)))</f>
        <v>25.5644</v>
      </c>
      <c r="D26" s="20">
        <f>SUM(IF(VLOOKUP($A26,'[1]cash117'!$H$1:$T$409,3,FALSE)=0,"0",VLOOKUP($A26,'[1]cash117'!$H$1:$T$409,3,FALSE))+IF(VLOOKUP($A26,'[1]cash119'!$H$1:$T$407,3,FALSE)=0,"0",VLOOKUP($A26,'[1]cash119'!$H$1:$T$407,3,FALSE))+IF(VLOOKUP($A26,'[1]cash120'!$H$1:$T$418,3,FALSE)=0,"0",VLOOKUP($A26,'[1]cash120'!$H$1:$T$418,3,FALSE)))</f>
        <v>3</v>
      </c>
      <c r="E26" s="18">
        <f>SUM(IF(VLOOKUP($A26,'[1]rfq417'!$H$1:$T$406,4,FALSE)=0,0,VLOOKUP($A26,'[1]rfq417'!$H$1:$T$406,4,FALSE))+IF(VLOOKUP($A26,'[1]rfq419'!$H$1:$T$406,4,FALSE)=0,0,VLOOKUP($A26,'[1]rfq419'!$H$1:$T$406,4,FALSE))+IF(VLOOKUP($A26,'[1]rfq420'!$H$1:$T$406,4,FALSE)=0,0,VLOOKUP($A26,'[1]rfq420'!$H$1:$T$406,4,FALSE)))</f>
        <v>0</v>
      </c>
      <c r="F26" s="19">
        <f>SUM(IF(VLOOKUP($A26,'[1]rfq417'!$H$1:$T$406,5,FALSE)=0,"0",VLOOKUP($A26,'[1]rfq417'!$H$1:$T$406,5,FALSE))+IF(VLOOKUP($A26,'[1]rfq419'!$H$1:$T$406,5,FALSE)=0,"0",VLOOKUP($A26,'[1]rfq419'!$H$1:$T$406,5,FALSE))+IF(VLOOKUP($A26,'[1]rfq420'!$H$1:$T$406,5,FALSE)=0,"0",VLOOKUP($A26,'[1]rfq420'!$H$1:$T$406,5,FALSE)))</f>
        <v>0</v>
      </c>
      <c r="G26" s="20">
        <f>SUM(IF(VLOOKUP($A26,'[1]rfq417'!$H$1:$T$406,3,FALSE)=0,"0",VLOOKUP($A26,'[1]rfq417'!$H$1:$T$406,3,FALSE))+IF(VLOOKUP($A26,'[1]rfq419'!$H$1:$T$406,3,FALSE)=0,"0",VLOOKUP($A26,'[1]rfq419'!$H$1:$T$406,3,FALSE))+IF(VLOOKUP($A26,'[1]rfq420'!$H$1:$T$406,3,FALSE)=0,"0",VLOOKUP($A26,'[1]rfq420'!$H$1:$T$406,3,FALSE)))</f>
        <v>0</v>
      </c>
      <c r="H26" s="18">
        <f>SUM(IF(VLOOKUP($A26,'[1]repo525'!$H$1:$T$401,4,FALSE)=0,"0",VLOOKUP($A26,'[1]repo525'!$H$1:$T$401,4,FALSE))+IF(VLOOKUP($A26,'[1]repo529'!$H$1:$T$410,4,FALSE)=0,"0",VLOOKUP($A26,'[1]repo529'!$H$1:$T$410,4,FALSE))+IF(VLOOKUP($A26,'[1]repo629'!$H$1:$T$406,4,FALSE)=0,"0",VLOOKUP($A26,'[1]repo629'!$H$1:$T$406,4,FALSE))+IF(VLOOKUP($A26,'[1]repo_INNE'!$H$1:$T$399,4,FALSE)=0,"0",VLOOKUP($A26,'[1]repo_INNE'!$H$1:$T$399,4,FALSE)))</f>
        <v>0</v>
      </c>
      <c r="I26" s="19">
        <f>SUM(IF(VLOOKUP($A26,'[1]repo525'!$H$1:$T$401,5,FALSE)=0,"0",VLOOKUP($A26,'[1]repo525'!$H$1:$T$401,5,FALSE))+IF(VLOOKUP($A26,'[1]repo529'!$H$1:$T$410,5,FALSE)=0,"0",VLOOKUP($A26,'[1]repo529'!$H$1:$T$410,5,FALSE))+IF(VLOOKUP($A26,'[1]repo629'!$H$1:$T$406,5,FALSE)=0,"0",VLOOKUP($A26,'[1]repo629'!$H$1:$T$406,5,FALSE))+IF(VLOOKUP($A26,'[1]repo_INNE'!$H$1:$T$399,5,FALSE)=0,"0",VLOOKUP($A26,'[1]repo_INNE'!$H$1:$T$399,5,FALSE)))</f>
        <v>0</v>
      </c>
      <c r="J26" s="20">
        <f>SUM(IF(VLOOKUP($A26,'[1]repo525'!$H$1:$T$401,3,FALSE)=0,"0",VLOOKUP($A26,'[1]repo525'!$H$1:$T$401,3,FALSE))+IF(VLOOKUP($A26,'[1]repo529'!$H$1:$T$410,3,FALSE)=0,"0",VLOOKUP($A26,'[1]repo529'!$H$1:$T$410,3,FALSE))+IF(VLOOKUP($A26,'[1]repo629'!$H$1:$T$406,3,FALSE)=0,"0",VLOOKUP($A26,'[1]repo629'!$H$1:$T$406,3,FALSE))+IF(VLOOKUP($A26,'[1]repo_INNE'!$H$1:$T$399,3,FALSE)=0,"0",VLOOKUP($A26,'[1]repo_INNE'!$H$1:$T$399,3,FALSE)))</f>
        <v>0</v>
      </c>
      <c r="K26" s="21">
        <f>H26+B26+E26</f>
        <v>25000</v>
      </c>
      <c r="L26" s="22">
        <f>I26+C26+F26</f>
        <v>25.5644</v>
      </c>
      <c r="M26" s="23">
        <f>J26+D26+G26</f>
        <v>3</v>
      </c>
      <c r="N26" s="24"/>
      <c r="O26" s="25"/>
    </row>
    <row r="27" spans="1:15" ht="16.5">
      <c r="A27" s="27" t="s">
        <v>31</v>
      </c>
      <c r="B27" s="18">
        <f>SUM(IF(VLOOKUP($A27,'[1]cash117'!$H$1:$T$409,4,FALSE)=0,0,VLOOKUP($A27,'[1]cash117'!$H$1:$T$409,4,FALSE))+IF(VLOOKUP($A27,'[1]cash119'!$H$1:$T$407,4,FALSE)=0,0,VLOOKUP($A27,'[1]cash119'!$H$1:$T$407,4,FALSE))+IF(VLOOKUP($A27,'[1]cash120'!$H$1:$T$418,4,FALSE)=0,0,VLOOKUP($A27,'[1]cash120'!$H$1:$T$418,4,FALSE)))</f>
        <v>160000</v>
      </c>
      <c r="C27" s="19">
        <f>SUM(IF(VLOOKUP($A27,'[1]cash117'!$H$1:$T$409,5,FALSE)=0,"0",VLOOKUP($A27,'[1]cash117'!$H$1:$T$409,5,FALSE))+IF(VLOOKUP($A27,'[1]cash119'!$H$1:$T$407,5,FALSE)=0,"0",VLOOKUP($A27,'[1]cash119'!$H$1:$T$407,5,FALSE))+IF(VLOOKUP($A27,'[1]cash120'!$H$1:$T$418,5,FALSE)=0,"0",VLOOKUP($A27,'[1]cash120'!$H$1:$T$418,5,FALSE)))</f>
        <v>221.97605000000001</v>
      </c>
      <c r="D27" s="20">
        <f>SUM(IF(VLOOKUP($A27,'[1]cash117'!$H$1:$T$409,3,FALSE)=0,"0",VLOOKUP($A27,'[1]cash117'!$H$1:$T$409,3,FALSE))+IF(VLOOKUP($A27,'[1]cash119'!$H$1:$T$407,3,FALSE)=0,"0",VLOOKUP($A27,'[1]cash119'!$H$1:$T$407,3,FALSE))+IF(VLOOKUP($A27,'[1]cash120'!$H$1:$T$418,3,FALSE)=0,"0",VLOOKUP($A27,'[1]cash120'!$H$1:$T$418,3,FALSE)))</f>
        <v>17</v>
      </c>
      <c r="E27" s="18">
        <f>SUM(IF(VLOOKUP($A27,'[1]rfq417'!$H$1:$T$406,4,FALSE)=0,0,VLOOKUP($A27,'[1]rfq417'!$H$1:$T$406,4,FALSE))+IF(VLOOKUP($A27,'[1]rfq419'!$H$1:$T$406,4,FALSE)=0,0,VLOOKUP($A27,'[1]rfq419'!$H$1:$T$406,4,FALSE))+IF(VLOOKUP($A27,'[1]rfq420'!$H$1:$T$406,4,FALSE)=0,0,VLOOKUP($A27,'[1]rfq420'!$H$1:$T$406,4,FALSE)))</f>
        <v>0</v>
      </c>
      <c r="F27" s="19">
        <f>SUM(IF(VLOOKUP($A27,'[1]rfq417'!$H$1:$T$406,5,FALSE)=0,"0",VLOOKUP($A27,'[1]rfq417'!$H$1:$T$406,5,FALSE))+IF(VLOOKUP($A27,'[1]rfq419'!$H$1:$T$406,5,FALSE)=0,"0",VLOOKUP($A27,'[1]rfq419'!$H$1:$T$406,5,FALSE))+IF(VLOOKUP($A27,'[1]rfq420'!$H$1:$T$406,5,FALSE)=0,"0",VLOOKUP($A27,'[1]rfq420'!$H$1:$T$406,5,FALSE)))</f>
        <v>0</v>
      </c>
      <c r="G27" s="20">
        <f>SUM(IF(VLOOKUP($A27,'[1]rfq417'!$H$1:$T$406,3,FALSE)=0,"0",VLOOKUP($A27,'[1]rfq417'!$H$1:$T$406,3,FALSE))+IF(VLOOKUP($A27,'[1]rfq419'!$H$1:$T$406,3,FALSE)=0,"0",VLOOKUP($A27,'[1]rfq419'!$H$1:$T$406,3,FALSE))+IF(VLOOKUP($A27,'[1]rfq420'!$H$1:$T$406,3,FALSE)=0,"0",VLOOKUP($A27,'[1]rfq420'!$H$1:$T$406,3,FALSE)))</f>
        <v>0</v>
      </c>
      <c r="H27" s="18">
        <f>SUM(IF(VLOOKUP($A27,'[1]repo525'!$H$1:$T$401,4,FALSE)=0,"0",VLOOKUP($A27,'[1]repo525'!$H$1:$T$401,4,FALSE))+IF(VLOOKUP($A27,'[1]repo529'!$H$1:$T$410,4,FALSE)=0,"0",VLOOKUP($A27,'[1]repo529'!$H$1:$T$410,4,FALSE))+IF(VLOOKUP($A27,'[1]repo629'!$H$1:$T$406,4,FALSE)=0,"0",VLOOKUP($A27,'[1]repo629'!$H$1:$T$406,4,FALSE))+IF(VLOOKUP($A27,'[1]repo_INNE'!$H$1:$T$399,4,FALSE)=0,"0",VLOOKUP($A27,'[1]repo_INNE'!$H$1:$T$399,4,FALSE)))</f>
        <v>10000</v>
      </c>
      <c r="I27" s="19">
        <f>SUM(IF(VLOOKUP($A27,'[1]repo525'!$H$1:$T$401,5,FALSE)=0,"0",VLOOKUP($A27,'[1]repo525'!$H$1:$T$401,5,FALSE))+IF(VLOOKUP($A27,'[1]repo529'!$H$1:$T$410,5,FALSE)=0,"0",VLOOKUP($A27,'[1]repo529'!$H$1:$T$410,5,FALSE))+IF(VLOOKUP($A27,'[1]repo629'!$H$1:$T$406,5,FALSE)=0,"0",VLOOKUP($A27,'[1]repo629'!$H$1:$T$406,5,FALSE))+IF(VLOOKUP($A27,'[1]repo_INNE'!$H$1:$T$399,5,FALSE)=0,"0",VLOOKUP($A27,'[1]repo_INNE'!$H$1:$T$399,5,FALSE)))</f>
        <v>27.7551</v>
      </c>
      <c r="J27" s="20">
        <f>SUM(IF(VLOOKUP($A27,'[1]repo525'!$H$1:$T$401,3,FALSE)=0,"0",VLOOKUP($A27,'[1]repo525'!$H$1:$T$401,3,FALSE))+IF(VLOOKUP($A27,'[1]repo529'!$H$1:$T$410,3,FALSE)=0,"0",VLOOKUP($A27,'[1]repo529'!$H$1:$T$410,3,FALSE))+IF(VLOOKUP($A27,'[1]repo629'!$H$1:$T$406,3,FALSE)=0,"0",VLOOKUP($A27,'[1]repo629'!$H$1:$T$406,3,FALSE))+IF(VLOOKUP($A27,'[1]repo_INNE'!$H$1:$T$399,3,FALSE)=0,"0",VLOOKUP($A27,'[1]repo_INNE'!$H$1:$T$399,3,FALSE)))</f>
        <v>1</v>
      </c>
      <c r="K27" s="21">
        <f t="shared" si="0"/>
        <v>170000</v>
      </c>
      <c r="L27" s="22">
        <f t="shared" si="0"/>
        <v>249.73115</v>
      </c>
      <c r="M27" s="23">
        <f t="shared" si="0"/>
        <v>18</v>
      </c>
      <c r="N27" s="24"/>
      <c r="O27" s="25"/>
    </row>
    <row r="28" spans="1:15" ht="16.5">
      <c r="A28" s="27" t="s">
        <v>32</v>
      </c>
      <c r="B28" s="18">
        <f>SUM(IF(VLOOKUP($A28,'[1]cash117'!$H$1:$T$409,4,FALSE)=0,0,VLOOKUP($A28,'[1]cash117'!$H$1:$T$409,4,FALSE))+IF(VLOOKUP($A28,'[1]cash119'!$H$1:$T$407,4,FALSE)=0,0,VLOOKUP($A28,'[1]cash119'!$H$1:$T$407,4,FALSE))+IF(VLOOKUP($A28,'[1]cash120'!$H$1:$T$418,4,FALSE)=0,0,VLOOKUP($A28,'[1]cash120'!$H$1:$T$418,4,FALSE)))</f>
        <v>5000</v>
      </c>
      <c r="C28" s="19">
        <f>SUM(IF(VLOOKUP($A28,'[1]cash117'!$H$1:$T$409,5,FALSE)=0,"0",VLOOKUP($A28,'[1]cash117'!$H$1:$T$409,5,FALSE))+IF(VLOOKUP($A28,'[1]cash119'!$H$1:$T$407,5,FALSE)=0,"0",VLOOKUP($A28,'[1]cash119'!$H$1:$T$407,5,FALSE))+IF(VLOOKUP($A28,'[1]cash120'!$H$1:$T$418,5,FALSE)=0,"0",VLOOKUP($A28,'[1]cash120'!$H$1:$T$418,5,FALSE)))</f>
        <v>7.0534</v>
      </c>
      <c r="D28" s="20">
        <f>SUM(IF(VLOOKUP($A28,'[1]cash117'!$H$1:$T$409,3,FALSE)=0,"0",VLOOKUP($A28,'[1]cash117'!$H$1:$T$409,3,FALSE))+IF(VLOOKUP($A28,'[1]cash119'!$H$1:$T$407,3,FALSE)=0,"0",VLOOKUP($A28,'[1]cash119'!$H$1:$T$407,3,FALSE))+IF(VLOOKUP($A28,'[1]cash120'!$H$1:$T$418,3,FALSE)=0,"0",VLOOKUP($A28,'[1]cash120'!$H$1:$T$418,3,FALSE)))</f>
        <v>1</v>
      </c>
      <c r="E28" s="18">
        <f>SUM(IF(VLOOKUP($A28,'[1]rfq417'!$H$1:$T$406,4,FALSE)=0,0,VLOOKUP($A28,'[1]rfq417'!$H$1:$T$406,4,FALSE))+IF(VLOOKUP($A28,'[1]rfq419'!$H$1:$T$406,4,FALSE)=0,0,VLOOKUP($A28,'[1]rfq419'!$H$1:$T$406,4,FALSE))+IF(VLOOKUP($A28,'[1]rfq420'!$H$1:$T$406,4,FALSE)=0,0,VLOOKUP($A28,'[1]rfq420'!$H$1:$T$406,4,FALSE)))</f>
        <v>0</v>
      </c>
      <c r="F28" s="19">
        <f>SUM(IF(VLOOKUP($A28,'[1]rfq417'!$H$1:$T$406,5,FALSE)=0,"0",VLOOKUP($A28,'[1]rfq417'!$H$1:$T$406,5,FALSE))+IF(VLOOKUP($A28,'[1]rfq419'!$H$1:$T$406,5,FALSE)=0,"0",VLOOKUP($A28,'[1]rfq419'!$H$1:$T$406,5,FALSE))+IF(VLOOKUP($A28,'[1]rfq420'!$H$1:$T$406,5,FALSE)=0,"0",VLOOKUP($A28,'[1]rfq420'!$H$1:$T$406,5,FALSE)))</f>
        <v>0</v>
      </c>
      <c r="G28" s="20">
        <f>SUM(IF(VLOOKUP($A28,'[1]rfq417'!$H$1:$T$406,3,FALSE)=0,"0",VLOOKUP($A28,'[1]rfq417'!$H$1:$T$406,3,FALSE))+IF(VLOOKUP($A28,'[1]rfq419'!$H$1:$T$406,3,FALSE)=0,"0",VLOOKUP($A28,'[1]rfq419'!$H$1:$T$406,3,FALSE))+IF(VLOOKUP($A28,'[1]rfq420'!$H$1:$T$406,3,FALSE)=0,"0",VLOOKUP($A28,'[1]rfq420'!$H$1:$T$406,3,FALSE)))</f>
        <v>0</v>
      </c>
      <c r="H28" s="18">
        <f>SUM(IF(VLOOKUP($A28,'[1]repo525'!$H$1:$T$401,4,FALSE)=0,"0",VLOOKUP($A28,'[1]repo525'!$H$1:$T$401,4,FALSE))+IF(VLOOKUP($A28,'[1]repo529'!$H$1:$T$410,4,FALSE)=0,"0",VLOOKUP($A28,'[1]repo529'!$H$1:$T$410,4,FALSE))+IF(VLOOKUP($A28,'[1]repo629'!$H$1:$T$406,4,FALSE)=0,"0",VLOOKUP($A28,'[1]repo629'!$H$1:$T$406,4,FALSE))+IF(VLOOKUP($A28,'[1]repo_INNE'!$H$1:$T$399,4,FALSE)=0,"0",VLOOKUP($A28,'[1]repo_INNE'!$H$1:$T$399,4,FALSE)))</f>
        <v>0</v>
      </c>
      <c r="I28" s="19">
        <f>SUM(IF(VLOOKUP($A28,'[1]repo525'!$H$1:$T$401,5,FALSE)=0,"0",VLOOKUP($A28,'[1]repo525'!$H$1:$T$401,5,FALSE))+IF(VLOOKUP($A28,'[1]repo529'!$H$1:$T$410,5,FALSE)=0,"0",VLOOKUP($A28,'[1]repo529'!$H$1:$T$410,5,FALSE))+IF(VLOOKUP($A28,'[1]repo629'!$H$1:$T$406,5,FALSE)=0,"0",VLOOKUP($A28,'[1]repo629'!$H$1:$T$406,5,FALSE))+IF(VLOOKUP($A28,'[1]repo_INNE'!$H$1:$T$399,5,FALSE)=0,"0",VLOOKUP($A28,'[1]repo_INNE'!$H$1:$T$399,5,FALSE)))</f>
        <v>0</v>
      </c>
      <c r="J28" s="20">
        <f>SUM(IF(VLOOKUP($A28,'[1]repo525'!$H$1:$T$401,3,FALSE)=0,"0",VLOOKUP($A28,'[1]repo525'!$H$1:$T$401,3,FALSE))+IF(VLOOKUP($A28,'[1]repo529'!$H$1:$T$410,3,FALSE)=0,"0",VLOOKUP($A28,'[1]repo529'!$H$1:$T$410,3,FALSE))+IF(VLOOKUP($A28,'[1]repo629'!$H$1:$T$406,3,FALSE)=0,"0",VLOOKUP($A28,'[1]repo629'!$H$1:$T$406,3,FALSE))+IF(VLOOKUP($A28,'[1]repo_INNE'!$H$1:$T$399,3,FALSE)=0,"0",VLOOKUP($A28,'[1]repo_INNE'!$H$1:$T$399,3,FALSE)))</f>
        <v>0</v>
      </c>
      <c r="K28" s="21">
        <f t="shared" si="0"/>
        <v>5000</v>
      </c>
      <c r="L28" s="22">
        <f t="shared" si="0"/>
        <v>7.0534</v>
      </c>
      <c r="M28" s="23">
        <f t="shared" si="0"/>
        <v>1</v>
      </c>
      <c r="N28" s="24"/>
      <c r="O28" s="25"/>
    </row>
    <row r="29" spans="1:15" ht="16.5">
      <c r="A29" s="27" t="s">
        <v>33</v>
      </c>
      <c r="B29" s="18">
        <f>SUM(IF(VLOOKUP($A29,'[1]cash117'!$H$1:$T$409,4,FALSE)=0,0,VLOOKUP($A29,'[1]cash117'!$H$1:$T$409,4,FALSE))+IF(VLOOKUP($A29,'[1]cash119'!$H$1:$T$407,4,FALSE)=0,0,VLOOKUP($A29,'[1]cash119'!$H$1:$T$407,4,FALSE))+IF(VLOOKUP($A29,'[1]cash120'!$H$1:$T$418,4,FALSE)=0,0,VLOOKUP($A29,'[1]cash120'!$H$1:$T$418,4,FALSE)))</f>
        <v>467500</v>
      </c>
      <c r="C29" s="19">
        <f>SUM(IF(VLOOKUP($A29,'[1]cash117'!$H$1:$T$409,5,FALSE)=0,"0",VLOOKUP($A29,'[1]cash117'!$H$1:$T$409,5,FALSE))+IF(VLOOKUP($A29,'[1]cash119'!$H$1:$T$407,5,FALSE)=0,"0",VLOOKUP($A29,'[1]cash119'!$H$1:$T$407,5,FALSE))+IF(VLOOKUP($A29,'[1]cash120'!$H$1:$T$418,5,FALSE)=0,"0",VLOOKUP($A29,'[1]cash120'!$H$1:$T$418,5,FALSE)))</f>
        <v>582.7637</v>
      </c>
      <c r="D29" s="20">
        <f>SUM(IF(VLOOKUP($A29,'[1]cash117'!$H$1:$T$409,3,FALSE)=0,"0",VLOOKUP($A29,'[1]cash117'!$H$1:$T$409,3,FALSE))+IF(VLOOKUP($A29,'[1]cash119'!$H$1:$T$407,3,FALSE)=0,"0",VLOOKUP($A29,'[1]cash119'!$H$1:$T$407,3,FALSE))+IF(VLOOKUP($A29,'[1]cash120'!$H$1:$T$418,3,FALSE)=0,"0",VLOOKUP($A29,'[1]cash120'!$H$1:$T$418,3,FALSE)))</f>
        <v>35</v>
      </c>
      <c r="E29" s="18">
        <f>SUM(IF(VLOOKUP($A29,'[1]rfq417'!$H$1:$T$406,4,FALSE)=0,0,VLOOKUP($A29,'[1]rfq417'!$H$1:$T$406,4,FALSE))+IF(VLOOKUP($A29,'[1]rfq419'!$H$1:$T$406,4,FALSE)=0,0,VLOOKUP($A29,'[1]rfq419'!$H$1:$T$406,4,FALSE))+IF(VLOOKUP($A29,'[1]rfq420'!$H$1:$T$406,4,FALSE)=0,0,VLOOKUP($A29,'[1]rfq420'!$H$1:$T$406,4,FALSE)))</f>
        <v>0</v>
      </c>
      <c r="F29" s="19">
        <f>SUM(IF(VLOOKUP($A29,'[1]rfq417'!$H$1:$T$406,5,FALSE)=0,"0",VLOOKUP($A29,'[1]rfq417'!$H$1:$T$406,5,FALSE))+IF(VLOOKUP($A29,'[1]rfq419'!$H$1:$T$406,5,FALSE)=0,"0",VLOOKUP($A29,'[1]rfq419'!$H$1:$T$406,5,FALSE))+IF(VLOOKUP($A29,'[1]rfq420'!$H$1:$T$406,5,FALSE)=0,"0",VLOOKUP($A29,'[1]rfq420'!$H$1:$T$406,5,FALSE)))</f>
        <v>0</v>
      </c>
      <c r="G29" s="20">
        <f>SUM(IF(VLOOKUP($A29,'[1]rfq417'!$H$1:$T$406,3,FALSE)=0,"0",VLOOKUP($A29,'[1]rfq417'!$H$1:$T$406,3,FALSE))+IF(VLOOKUP($A29,'[1]rfq419'!$H$1:$T$406,3,FALSE)=0,"0",VLOOKUP($A29,'[1]rfq419'!$H$1:$T$406,3,FALSE))+IF(VLOOKUP($A29,'[1]rfq420'!$H$1:$T$406,3,FALSE)=0,"0",VLOOKUP($A29,'[1]rfq420'!$H$1:$T$406,3,FALSE)))</f>
        <v>0</v>
      </c>
      <c r="H29" s="18">
        <f>SUM(IF(VLOOKUP($A29,'[1]repo525'!$H$1:$T$401,4,FALSE)=0,"0",VLOOKUP($A29,'[1]repo525'!$H$1:$T$401,4,FALSE))+IF(VLOOKUP($A29,'[1]repo529'!$H$1:$T$410,4,FALSE)=0,"0",VLOOKUP($A29,'[1]repo529'!$H$1:$T$410,4,FALSE))+IF(VLOOKUP($A29,'[1]repo629'!$H$1:$T$406,4,FALSE)=0,"0",VLOOKUP($A29,'[1]repo629'!$H$1:$T$406,4,FALSE))+IF(VLOOKUP($A29,'[1]repo_INNE'!$H$1:$T$399,4,FALSE)=0,"0",VLOOKUP($A29,'[1]repo_INNE'!$H$1:$T$399,4,FALSE)))</f>
        <v>197500</v>
      </c>
      <c r="I29" s="19">
        <f>SUM(IF(VLOOKUP($A29,'[1]repo525'!$H$1:$T$401,5,FALSE)=0,"0",VLOOKUP($A29,'[1]repo525'!$H$1:$T$401,5,FALSE))+IF(VLOOKUP($A29,'[1]repo529'!$H$1:$T$410,5,FALSE)=0,"0",VLOOKUP($A29,'[1]repo529'!$H$1:$T$410,5,FALSE))+IF(VLOOKUP($A29,'[1]repo629'!$H$1:$T$406,5,FALSE)=0,"0",VLOOKUP($A29,'[1]repo629'!$H$1:$T$406,5,FALSE))+IF(VLOOKUP($A29,'[1]repo_INNE'!$H$1:$T$399,5,FALSE)=0,"0",VLOOKUP($A29,'[1]repo_INNE'!$H$1:$T$399,5,FALSE)))</f>
        <v>495.4593225</v>
      </c>
      <c r="J29" s="20">
        <f>SUM(IF(VLOOKUP($A29,'[1]repo525'!$H$1:$T$401,3,FALSE)=0,"0",VLOOKUP($A29,'[1]repo525'!$H$1:$T$401,3,FALSE))+IF(VLOOKUP($A29,'[1]repo529'!$H$1:$T$410,3,FALSE)=0,"0",VLOOKUP($A29,'[1]repo529'!$H$1:$T$410,3,FALSE))+IF(VLOOKUP($A29,'[1]repo629'!$H$1:$T$406,3,FALSE)=0,"0",VLOOKUP($A29,'[1]repo629'!$H$1:$T$406,3,FALSE))+IF(VLOOKUP($A29,'[1]repo_INNE'!$H$1:$T$399,3,FALSE)=0,"0",VLOOKUP($A29,'[1]repo_INNE'!$H$1:$T$399,3,FALSE)))</f>
        <v>11</v>
      </c>
      <c r="K29" s="21">
        <f t="shared" si="0"/>
        <v>665000</v>
      </c>
      <c r="L29" s="22">
        <f t="shared" si="0"/>
        <v>1078.2230224999998</v>
      </c>
      <c r="M29" s="23">
        <f t="shared" si="0"/>
        <v>46</v>
      </c>
      <c r="N29" s="24"/>
      <c r="O29" s="25"/>
    </row>
    <row r="30" spans="1:15" ht="16.5">
      <c r="A30" s="27" t="s">
        <v>34</v>
      </c>
      <c r="B30" s="18">
        <f>SUM(IF(VLOOKUP($A30,'[1]cash117'!$H$1:$T$409,4,FALSE)=0,0,VLOOKUP($A30,'[1]cash117'!$H$1:$T$409,4,FALSE))+IF(VLOOKUP($A30,'[1]cash119'!$H$1:$T$407,4,FALSE)=0,0,VLOOKUP($A30,'[1]cash119'!$H$1:$T$407,4,FALSE))+IF(VLOOKUP($A30,'[1]cash120'!$H$1:$T$418,4,FALSE)=0,0,VLOOKUP($A30,'[1]cash120'!$H$1:$T$418,4,FALSE)))</f>
        <v>100000</v>
      </c>
      <c r="C30" s="19">
        <f>SUM(IF(VLOOKUP($A30,'[1]cash117'!$H$1:$T$409,5,FALSE)=0,"0",VLOOKUP($A30,'[1]cash117'!$H$1:$T$409,5,FALSE))+IF(VLOOKUP($A30,'[1]cash119'!$H$1:$T$407,5,FALSE)=0,"0",VLOOKUP($A30,'[1]cash119'!$H$1:$T$407,5,FALSE))+IF(VLOOKUP($A30,'[1]cash120'!$H$1:$T$418,5,FALSE)=0,"0",VLOOKUP($A30,'[1]cash120'!$H$1:$T$418,5,FALSE)))</f>
        <v>101.22385</v>
      </c>
      <c r="D30" s="20">
        <f>SUM(IF(VLOOKUP($A30,'[1]cash117'!$H$1:$T$409,3,FALSE)=0,"0",VLOOKUP($A30,'[1]cash117'!$H$1:$T$409,3,FALSE))+IF(VLOOKUP($A30,'[1]cash119'!$H$1:$T$407,3,FALSE)=0,"0",VLOOKUP($A30,'[1]cash119'!$H$1:$T$407,3,FALSE))+IF(VLOOKUP($A30,'[1]cash120'!$H$1:$T$418,3,FALSE)=0,"0",VLOOKUP($A30,'[1]cash120'!$H$1:$T$418,3,FALSE)))</f>
        <v>10</v>
      </c>
      <c r="E30" s="18">
        <f>SUM(IF(VLOOKUP($A30,'[1]rfq417'!$H$1:$T$406,4,FALSE)=0,0,VLOOKUP($A30,'[1]rfq417'!$H$1:$T$406,4,FALSE))+IF(VLOOKUP($A30,'[1]rfq419'!$H$1:$T$406,4,FALSE)=0,0,VLOOKUP($A30,'[1]rfq419'!$H$1:$T$406,4,FALSE))+IF(VLOOKUP($A30,'[1]rfq420'!$H$1:$T$406,4,FALSE)=0,0,VLOOKUP($A30,'[1]rfq420'!$H$1:$T$406,4,FALSE)))</f>
        <v>0</v>
      </c>
      <c r="F30" s="19">
        <f>SUM(IF(VLOOKUP($A30,'[1]rfq417'!$H$1:$T$406,5,FALSE)=0,"0",VLOOKUP($A30,'[1]rfq417'!$H$1:$T$406,5,FALSE))+IF(VLOOKUP($A30,'[1]rfq419'!$H$1:$T$406,5,FALSE)=0,"0",VLOOKUP($A30,'[1]rfq419'!$H$1:$T$406,5,FALSE))+IF(VLOOKUP($A30,'[1]rfq420'!$H$1:$T$406,5,FALSE)=0,"0",VLOOKUP($A30,'[1]rfq420'!$H$1:$T$406,5,FALSE)))</f>
        <v>0</v>
      </c>
      <c r="G30" s="20">
        <f>SUM(IF(VLOOKUP($A30,'[1]rfq417'!$H$1:$T$406,3,FALSE)=0,"0",VLOOKUP($A30,'[1]rfq417'!$H$1:$T$406,3,FALSE))+IF(VLOOKUP($A30,'[1]rfq419'!$H$1:$T$406,3,FALSE)=0,"0",VLOOKUP($A30,'[1]rfq419'!$H$1:$T$406,3,FALSE))+IF(VLOOKUP($A30,'[1]rfq420'!$H$1:$T$406,3,FALSE)=0,"0",VLOOKUP($A30,'[1]rfq420'!$H$1:$T$406,3,FALSE)))</f>
        <v>0</v>
      </c>
      <c r="H30" s="18">
        <f>SUM(IF(VLOOKUP($A30,'[1]repo525'!$H$1:$T$401,4,FALSE)=0,"0",VLOOKUP($A30,'[1]repo525'!$H$1:$T$401,4,FALSE))+IF(VLOOKUP($A30,'[1]repo529'!$H$1:$T$410,4,FALSE)=0,"0",VLOOKUP($A30,'[1]repo529'!$H$1:$T$410,4,FALSE))+IF(VLOOKUP($A30,'[1]repo629'!$H$1:$T$406,4,FALSE)=0,"0",VLOOKUP($A30,'[1]repo629'!$H$1:$T$406,4,FALSE))+IF(VLOOKUP($A30,'[1]repo_INNE'!$H$1:$T$399,4,FALSE)=0,"0",VLOOKUP($A30,'[1]repo_INNE'!$H$1:$T$399,4,FALSE)))</f>
        <v>170000</v>
      </c>
      <c r="I30" s="19">
        <f>SUM(IF(VLOOKUP($A30,'[1]repo525'!$H$1:$T$401,5,FALSE)=0,"0",VLOOKUP($A30,'[1]repo525'!$H$1:$T$401,5,FALSE))+IF(VLOOKUP($A30,'[1]repo529'!$H$1:$T$410,5,FALSE)=0,"0",VLOOKUP($A30,'[1]repo529'!$H$1:$T$410,5,FALSE))+IF(VLOOKUP($A30,'[1]repo629'!$H$1:$T$406,5,FALSE)=0,"0",VLOOKUP($A30,'[1]repo629'!$H$1:$T$406,5,FALSE))+IF(VLOOKUP($A30,'[1]repo_INNE'!$H$1:$T$399,5,FALSE)=0,"0",VLOOKUP($A30,'[1]repo_INNE'!$H$1:$T$399,5,FALSE)))</f>
        <v>343.932185</v>
      </c>
      <c r="J30" s="20">
        <f>SUM(IF(VLOOKUP($A30,'[1]repo525'!$H$1:$T$401,3,FALSE)=0,"0",VLOOKUP($A30,'[1]repo525'!$H$1:$T$401,3,FALSE))+IF(VLOOKUP($A30,'[1]repo529'!$H$1:$T$410,3,FALSE)=0,"0",VLOOKUP($A30,'[1]repo529'!$H$1:$T$410,3,FALSE))+IF(VLOOKUP($A30,'[1]repo629'!$H$1:$T$406,3,FALSE)=0,"0",VLOOKUP($A30,'[1]repo629'!$H$1:$T$406,3,FALSE))+IF(VLOOKUP($A30,'[1]repo_INNE'!$H$1:$T$399,3,FALSE)=0,"0",VLOOKUP($A30,'[1]repo_INNE'!$H$1:$T$399,3,FALSE)))</f>
        <v>4</v>
      </c>
      <c r="K30" s="21">
        <f t="shared" si="0"/>
        <v>270000</v>
      </c>
      <c r="L30" s="22">
        <f t="shared" si="0"/>
        <v>445.156035</v>
      </c>
      <c r="M30" s="23">
        <f t="shared" si="0"/>
        <v>14</v>
      </c>
      <c r="N30" s="24"/>
      <c r="O30" s="25"/>
    </row>
    <row r="31" spans="1:15" ht="16.5">
      <c r="A31" s="27" t="s">
        <v>35</v>
      </c>
      <c r="B31" s="18">
        <f>SUM(IF(VLOOKUP($A31,'[1]cash117'!$H$1:$T$409,4,FALSE)=0,0,VLOOKUP($A31,'[1]cash117'!$H$1:$T$409,4,FALSE))+IF(VLOOKUP($A31,'[1]cash119'!$H$1:$T$407,4,FALSE)=0,0,VLOOKUP($A31,'[1]cash119'!$H$1:$T$407,4,FALSE))+IF(VLOOKUP($A31,'[1]cash120'!$H$1:$T$418,4,FALSE)=0,0,VLOOKUP($A31,'[1]cash120'!$H$1:$T$418,4,FALSE)))</f>
        <v>60000</v>
      </c>
      <c r="C31" s="19">
        <f>SUM(IF(VLOOKUP($A31,'[1]cash117'!$H$1:$T$409,5,FALSE)=0,"0",VLOOKUP($A31,'[1]cash117'!$H$1:$T$409,5,FALSE))+IF(VLOOKUP($A31,'[1]cash119'!$H$1:$T$407,5,FALSE)=0,"0",VLOOKUP($A31,'[1]cash119'!$H$1:$T$407,5,FALSE))+IF(VLOOKUP($A31,'[1]cash120'!$H$1:$T$418,5,FALSE)=0,"0",VLOOKUP($A31,'[1]cash120'!$H$1:$T$418,5,FALSE)))</f>
        <v>60.6496</v>
      </c>
      <c r="D31" s="20">
        <f>SUM(IF(VLOOKUP($A31,'[1]cash117'!$H$1:$T$409,3,FALSE)=0,"0",VLOOKUP($A31,'[1]cash117'!$H$1:$T$409,3,FALSE))+IF(VLOOKUP($A31,'[1]cash119'!$H$1:$T$407,3,FALSE)=0,"0",VLOOKUP($A31,'[1]cash119'!$H$1:$T$407,3,FALSE))+IF(VLOOKUP($A31,'[1]cash120'!$H$1:$T$418,3,FALSE)=0,"0",VLOOKUP($A31,'[1]cash120'!$H$1:$T$418,3,FALSE)))</f>
        <v>4</v>
      </c>
      <c r="E31" s="18">
        <f>SUM(IF(VLOOKUP($A31,'[1]rfq417'!$H$1:$T$406,4,FALSE)=0,0,VLOOKUP($A31,'[1]rfq417'!$H$1:$T$406,4,FALSE))+IF(VLOOKUP($A31,'[1]rfq419'!$H$1:$T$406,4,FALSE)=0,0,VLOOKUP($A31,'[1]rfq419'!$H$1:$T$406,4,FALSE))+IF(VLOOKUP($A31,'[1]rfq420'!$H$1:$T$406,4,FALSE)=0,0,VLOOKUP($A31,'[1]rfq420'!$H$1:$T$406,4,FALSE)))</f>
        <v>0</v>
      </c>
      <c r="F31" s="19">
        <f>SUM(IF(VLOOKUP($A31,'[1]rfq417'!$H$1:$T$406,5,FALSE)=0,"0",VLOOKUP($A31,'[1]rfq417'!$H$1:$T$406,5,FALSE))+IF(VLOOKUP($A31,'[1]rfq419'!$H$1:$T$406,5,FALSE)=0,"0",VLOOKUP($A31,'[1]rfq419'!$H$1:$T$406,5,FALSE))+IF(VLOOKUP($A31,'[1]rfq420'!$H$1:$T$406,5,FALSE)=0,"0",VLOOKUP($A31,'[1]rfq420'!$H$1:$T$406,5,FALSE)))</f>
        <v>0</v>
      </c>
      <c r="G31" s="20">
        <f>SUM(IF(VLOOKUP($A31,'[1]rfq417'!$H$1:$T$406,3,FALSE)=0,"0",VLOOKUP($A31,'[1]rfq417'!$H$1:$T$406,3,FALSE))+IF(VLOOKUP($A31,'[1]rfq419'!$H$1:$T$406,3,FALSE)=0,"0",VLOOKUP($A31,'[1]rfq419'!$H$1:$T$406,3,FALSE))+IF(VLOOKUP($A31,'[1]rfq420'!$H$1:$T$406,3,FALSE)=0,"0",VLOOKUP($A31,'[1]rfq420'!$H$1:$T$406,3,FALSE)))</f>
        <v>0</v>
      </c>
      <c r="H31" s="18">
        <f>SUM(IF(VLOOKUP($A31,'[1]repo525'!$H$1:$T$401,4,FALSE)=0,"0",VLOOKUP($A31,'[1]repo525'!$H$1:$T$401,4,FALSE))+IF(VLOOKUP($A31,'[1]repo529'!$H$1:$T$410,4,FALSE)=0,"0",VLOOKUP($A31,'[1]repo529'!$H$1:$T$410,4,FALSE))+IF(VLOOKUP($A31,'[1]repo629'!$H$1:$T$406,4,FALSE)=0,"0",VLOOKUP($A31,'[1]repo629'!$H$1:$T$406,4,FALSE))+IF(VLOOKUP($A31,'[1]repo_INNE'!$H$1:$T$399,4,FALSE)=0,"0",VLOOKUP($A31,'[1]repo_INNE'!$H$1:$T$399,4,FALSE)))</f>
        <v>2500</v>
      </c>
      <c r="I31" s="19">
        <f>SUM(IF(VLOOKUP($A31,'[1]repo525'!$H$1:$T$401,5,FALSE)=0,"0",VLOOKUP($A31,'[1]repo525'!$H$1:$T$401,5,FALSE))+IF(VLOOKUP($A31,'[1]repo529'!$H$1:$T$410,5,FALSE)=0,"0",VLOOKUP($A31,'[1]repo529'!$H$1:$T$410,5,FALSE))+IF(VLOOKUP($A31,'[1]repo629'!$H$1:$T$406,5,FALSE)=0,"0",VLOOKUP($A31,'[1]repo629'!$H$1:$T$406,5,FALSE))+IF(VLOOKUP($A31,'[1]repo_INNE'!$H$1:$T$399,5,FALSE)=0,"0",VLOOKUP($A31,'[1]repo_INNE'!$H$1:$T$399,5,FALSE)))</f>
        <v>5.0554825</v>
      </c>
      <c r="J31" s="20">
        <f>SUM(IF(VLOOKUP($A31,'[1]repo525'!$H$1:$T$401,3,FALSE)=0,"0",VLOOKUP($A31,'[1]repo525'!$H$1:$T$401,3,FALSE))+IF(VLOOKUP($A31,'[1]repo529'!$H$1:$T$410,3,FALSE)=0,"0",VLOOKUP($A31,'[1]repo529'!$H$1:$T$410,3,FALSE))+IF(VLOOKUP($A31,'[1]repo629'!$H$1:$T$406,3,FALSE)=0,"0",VLOOKUP($A31,'[1]repo629'!$H$1:$T$406,3,FALSE))+IF(VLOOKUP($A31,'[1]repo_INNE'!$H$1:$T$399,3,FALSE)=0,"0",VLOOKUP($A31,'[1]repo_INNE'!$H$1:$T$399,3,FALSE)))</f>
        <v>1</v>
      </c>
      <c r="K31" s="21">
        <f t="shared" si="0"/>
        <v>62500</v>
      </c>
      <c r="L31" s="22">
        <f t="shared" si="0"/>
        <v>65.7050825</v>
      </c>
      <c r="M31" s="23">
        <f t="shared" si="0"/>
        <v>5</v>
      </c>
      <c r="N31" s="24"/>
      <c r="O31" s="25"/>
    </row>
    <row r="32" spans="1:15" ht="16.5">
      <c r="A32" s="27" t="s">
        <v>36</v>
      </c>
      <c r="B32" s="18">
        <f>SUM(IF(VLOOKUP($A32,'[1]cash117'!$H$1:$T$409,4,FALSE)=0,0,VLOOKUP($A32,'[1]cash117'!$H$1:$T$409,4,FALSE))+IF(VLOOKUP($A32,'[1]cash119'!$H$1:$T$407,4,FALSE)=0,0,VLOOKUP($A32,'[1]cash119'!$H$1:$T$407,4,FALSE))+IF(VLOOKUP($A32,'[1]cash120'!$H$1:$T$418,4,FALSE)=0,0,VLOOKUP($A32,'[1]cash120'!$H$1:$T$418,4,FALSE)))</f>
        <v>880000</v>
      </c>
      <c r="C32" s="19">
        <f>SUM(IF(VLOOKUP($A32,'[1]cash117'!$H$1:$T$409,5,FALSE)=0,"0",VLOOKUP($A32,'[1]cash117'!$H$1:$T$409,5,FALSE))+IF(VLOOKUP($A32,'[1]cash119'!$H$1:$T$407,5,FALSE)=0,"0",VLOOKUP($A32,'[1]cash119'!$H$1:$T$407,5,FALSE))+IF(VLOOKUP($A32,'[1]cash120'!$H$1:$T$418,5,FALSE)=0,"0",VLOOKUP($A32,'[1]cash120'!$H$1:$T$418,5,FALSE)))</f>
        <v>888.4706</v>
      </c>
      <c r="D32" s="20">
        <f>SUM(IF(VLOOKUP($A32,'[1]cash117'!$H$1:$T$409,3,FALSE)=0,"0",VLOOKUP($A32,'[1]cash117'!$H$1:$T$409,3,FALSE))+IF(VLOOKUP($A32,'[1]cash119'!$H$1:$T$407,3,FALSE)=0,"0",VLOOKUP($A32,'[1]cash119'!$H$1:$T$407,3,FALSE))+IF(VLOOKUP($A32,'[1]cash120'!$H$1:$T$418,3,FALSE)=0,"0",VLOOKUP($A32,'[1]cash120'!$H$1:$T$418,3,FALSE)))</f>
        <v>31</v>
      </c>
      <c r="E32" s="18">
        <f>SUM(IF(VLOOKUP($A32,'[1]rfq417'!$H$1:$T$406,4,FALSE)=0,0,VLOOKUP($A32,'[1]rfq417'!$H$1:$T$406,4,FALSE))+IF(VLOOKUP($A32,'[1]rfq419'!$H$1:$T$406,4,FALSE)=0,0,VLOOKUP($A32,'[1]rfq419'!$H$1:$T$406,4,FALSE))+IF(VLOOKUP($A32,'[1]rfq420'!$H$1:$T$406,4,FALSE)=0,0,VLOOKUP($A32,'[1]rfq420'!$H$1:$T$406,4,FALSE)))</f>
        <v>0</v>
      </c>
      <c r="F32" s="19">
        <f>SUM(IF(VLOOKUP($A32,'[1]rfq417'!$H$1:$T$406,5,FALSE)=0,"0",VLOOKUP($A32,'[1]rfq417'!$H$1:$T$406,5,FALSE))+IF(VLOOKUP($A32,'[1]rfq419'!$H$1:$T$406,5,FALSE)=0,"0",VLOOKUP($A32,'[1]rfq419'!$H$1:$T$406,5,FALSE))+IF(VLOOKUP($A32,'[1]rfq420'!$H$1:$T$406,5,FALSE)=0,"0",VLOOKUP($A32,'[1]rfq420'!$H$1:$T$406,5,FALSE)))</f>
        <v>0</v>
      </c>
      <c r="G32" s="20">
        <f>SUM(IF(VLOOKUP($A32,'[1]rfq417'!$H$1:$T$406,3,FALSE)=0,"0",VLOOKUP($A32,'[1]rfq417'!$H$1:$T$406,3,FALSE))+IF(VLOOKUP($A32,'[1]rfq419'!$H$1:$T$406,3,FALSE)=0,"0",VLOOKUP($A32,'[1]rfq419'!$H$1:$T$406,3,FALSE))+IF(VLOOKUP($A32,'[1]rfq420'!$H$1:$T$406,3,FALSE)=0,"0",VLOOKUP($A32,'[1]rfq420'!$H$1:$T$406,3,FALSE)))</f>
        <v>0</v>
      </c>
      <c r="H32" s="18">
        <f>SUM(IF(VLOOKUP($A32,'[1]repo525'!$H$1:$T$401,4,FALSE)=0,"0",VLOOKUP($A32,'[1]repo525'!$H$1:$T$401,4,FALSE))+IF(VLOOKUP($A32,'[1]repo529'!$H$1:$T$410,4,FALSE)=0,"0",VLOOKUP($A32,'[1]repo529'!$H$1:$T$410,4,FALSE))+IF(VLOOKUP($A32,'[1]repo629'!$H$1:$T$406,4,FALSE)=0,"0",VLOOKUP($A32,'[1]repo629'!$H$1:$T$406,4,FALSE))+IF(VLOOKUP($A32,'[1]repo_INNE'!$H$1:$T$399,4,FALSE)=0,"0",VLOOKUP($A32,'[1]repo_INNE'!$H$1:$T$399,4,FALSE)))</f>
        <v>217500</v>
      </c>
      <c r="I32" s="19">
        <f>SUM(IF(VLOOKUP($A32,'[1]repo525'!$H$1:$T$401,5,FALSE)=0,"0",VLOOKUP($A32,'[1]repo525'!$H$1:$T$401,5,FALSE))+IF(VLOOKUP($A32,'[1]repo529'!$H$1:$T$410,5,FALSE)=0,"0",VLOOKUP($A32,'[1]repo529'!$H$1:$T$410,5,FALSE))+IF(VLOOKUP($A32,'[1]repo629'!$H$1:$T$406,5,FALSE)=0,"0",VLOOKUP($A32,'[1]repo629'!$H$1:$T$406,5,FALSE))+IF(VLOOKUP($A32,'[1]repo_INNE'!$H$1:$T$399,5,FALSE)=0,"0",VLOOKUP($A32,'[1]repo_INNE'!$H$1:$T$399,5,FALSE)))</f>
        <v>439.3450275</v>
      </c>
      <c r="J32" s="20">
        <f>SUM(IF(VLOOKUP($A32,'[1]repo525'!$H$1:$T$401,3,FALSE)=0,"0",VLOOKUP($A32,'[1]repo525'!$H$1:$T$401,3,FALSE))+IF(VLOOKUP($A32,'[1]repo529'!$H$1:$T$410,3,FALSE)=0,"0",VLOOKUP($A32,'[1]repo529'!$H$1:$T$410,3,FALSE))+IF(VLOOKUP($A32,'[1]repo629'!$H$1:$T$406,3,FALSE)=0,"0",VLOOKUP($A32,'[1]repo629'!$H$1:$T$406,3,FALSE))+IF(VLOOKUP($A32,'[1]repo_INNE'!$H$1:$T$399,3,FALSE)=0,"0",VLOOKUP($A32,'[1]repo_INNE'!$H$1:$T$399,3,FALSE)))</f>
        <v>6</v>
      </c>
      <c r="K32" s="21">
        <f t="shared" si="0"/>
        <v>1097500</v>
      </c>
      <c r="L32" s="22">
        <f t="shared" si="0"/>
        <v>1327.8156275000001</v>
      </c>
      <c r="M32" s="23">
        <f t="shared" si="0"/>
        <v>37</v>
      </c>
      <c r="N32" s="24"/>
      <c r="O32" s="25"/>
    </row>
    <row r="33" spans="1:15" ht="16.5">
      <c r="A33" s="27" t="s">
        <v>37</v>
      </c>
      <c r="B33" s="18">
        <f>SUM(IF(VLOOKUP($A33,'[1]cash117'!$H$1:$T$409,4,FALSE)=0,0,VLOOKUP($A33,'[1]cash117'!$H$1:$T$409,4,FALSE))+IF(VLOOKUP($A33,'[1]cash119'!$H$1:$T$407,4,FALSE)=0,0,VLOOKUP($A33,'[1]cash119'!$H$1:$T$407,4,FALSE))+IF(VLOOKUP($A33,'[1]cash120'!$H$1:$T$418,4,FALSE)=0,0,VLOOKUP($A33,'[1]cash120'!$H$1:$T$418,4,FALSE)))</f>
        <v>1687500</v>
      </c>
      <c r="C33" s="19">
        <f>SUM(IF(VLOOKUP($A33,'[1]cash117'!$H$1:$T$409,5,FALSE)=0,"0",VLOOKUP($A33,'[1]cash117'!$H$1:$T$409,5,FALSE))+IF(VLOOKUP($A33,'[1]cash119'!$H$1:$T$407,5,FALSE)=0,"0",VLOOKUP($A33,'[1]cash119'!$H$1:$T$407,5,FALSE))+IF(VLOOKUP($A33,'[1]cash120'!$H$1:$T$418,5,FALSE)=0,"0",VLOOKUP($A33,'[1]cash120'!$H$1:$T$418,5,FALSE)))</f>
        <v>1698.6499749999998</v>
      </c>
      <c r="D33" s="20">
        <f>SUM(IF(VLOOKUP($A33,'[1]cash117'!$H$1:$T$409,3,FALSE)=0,"0",VLOOKUP($A33,'[1]cash117'!$H$1:$T$409,3,FALSE))+IF(VLOOKUP($A33,'[1]cash119'!$H$1:$T$407,3,FALSE)=0,"0",VLOOKUP($A33,'[1]cash119'!$H$1:$T$407,3,FALSE))+IF(VLOOKUP($A33,'[1]cash120'!$H$1:$T$418,3,FALSE)=0,"0",VLOOKUP($A33,'[1]cash120'!$H$1:$T$418,3,FALSE)))</f>
        <v>75</v>
      </c>
      <c r="E33" s="18">
        <f>SUM(IF(VLOOKUP($A33,'[1]rfq417'!$H$1:$T$406,4,FALSE)=0,0,VLOOKUP($A33,'[1]rfq417'!$H$1:$T$406,4,FALSE))+IF(VLOOKUP($A33,'[1]rfq419'!$H$1:$T$406,4,FALSE)=0,0,VLOOKUP($A33,'[1]rfq419'!$H$1:$T$406,4,FALSE))+IF(VLOOKUP($A33,'[1]rfq420'!$H$1:$T$406,4,FALSE)=0,0,VLOOKUP($A33,'[1]rfq420'!$H$1:$T$406,4,FALSE)))</f>
        <v>0</v>
      </c>
      <c r="F33" s="19">
        <f>SUM(IF(VLOOKUP($A33,'[1]rfq417'!$H$1:$T$406,5,FALSE)=0,"0",VLOOKUP($A33,'[1]rfq417'!$H$1:$T$406,5,FALSE))+IF(VLOOKUP($A33,'[1]rfq419'!$H$1:$T$406,5,FALSE)=0,"0",VLOOKUP($A33,'[1]rfq419'!$H$1:$T$406,5,FALSE))+IF(VLOOKUP($A33,'[1]rfq420'!$H$1:$T$406,5,FALSE)=0,"0",VLOOKUP($A33,'[1]rfq420'!$H$1:$T$406,5,FALSE)))</f>
        <v>0</v>
      </c>
      <c r="G33" s="20">
        <f>SUM(IF(VLOOKUP($A33,'[1]rfq417'!$H$1:$T$406,3,FALSE)=0,"0",VLOOKUP($A33,'[1]rfq417'!$H$1:$T$406,3,FALSE))+IF(VLOOKUP($A33,'[1]rfq419'!$H$1:$T$406,3,FALSE)=0,"0",VLOOKUP($A33,'[1]rfq419'!$H$1:$T$406,3,FALSE))+IF(VLOOKUP($A33,'[1]rfq420'!$H$1:$T$406,3,FALSE)=0,"0",VLOOKUP($A33,'[1]rfq420'!$H$1:$T$406,3,FALSE)))</f>
        <v>0</v>
      </c>
      <c r="H33" s="18">
        <f>SUM(IF(VLOOKUP($A33,'[1]repo525'!$H$1:$T$401,4,FALSE)=0,"0",VLOOKUP($A33,'[1]repo525'!$H$1:$T$401,4,FALSE))+IF(VLOOKUP($A33,'[1]repo529'!$H$1:$T$410,4,FALSE)=0,"0",VLOOKUP($A33,'[1]repo529'!$H$1:$T$410,4,FALSE))+IF(VLOOKUP($A33,'[1]repo629'!$H$1:$T$406,4,FALSE)=0,"0",VLOOKUP($A33,'[1]repo629'!$H$1:$T$406,4,FALSE))+IF(VLOOKUP($A33,'[1]repo_INNE'!$H$1:$T$399,4,FALSE)=0,"0",VLOOKUP($A33,'[1]repo_INNE'!$H$1:$T$399,4,FALSE)))</f>
        <v>5000</v>
      </c>
      <c r="I33" s="19">
        <f>SUM(IF(VLOOKUP($A33,'[1]repo525'!$H$1:$T$401,5,FALSE)=0,"0",VLOOKUP($A33,'[1]repo525'!$H$1:$T$401,5,FALSE))+IF(VLOOKUP($A33,'[1]repo529'!$H$1:$T$410,5,FALSE)=0,"0",VLOOKUP($A33,'[1]repo529'!$H$1:$T$410,5,FALSE))+IF(VLOOKUP($A33,'[1]repo629'!$H$1:$T$406,5,FALSE)=0,"0",VLOOKUP($A33,'[1]repo629'!$H$1:$T$406,5,FALSE))+IF(VLOOKUP($A33,'[1]repo_INNE'!$H$1:$T$399,5,FALSE)=0,"0",VLOOKUP($A33,'[1]repo_INNE'!$H$1:$T$399,5,FALSE)))</f>
        <v>10.0714</v>
      </c>
      <c r="J33" s="20">
        <f>SUM(IF(VLOOKUP($A33,'[1]repo525'!$H$1:$T$401,3,FALSE)=0,"0",VLOOKUP($A33,'[1]repo525'!$H$1:$T$401,3,FALSE))+IF(VLOOKUP($A33,'[1]repo529'!$H$1:$T$410,3,FALSE)=0,"0",VLOOKUP($A33,'[1]repo529'!$H$1:$T$410,3,FALSE))+IF(VLOOKUP($A33,'[1]repo629'!$H$1:$T$406,3,FALSE)=0,"0",VLOOKUP($A33,'[1]repo629'!$H$1:$T$406,3,FALSE))+IF(VLOOKUP($A33,'[1]repo_INNE'!$H$1:$T$399,3,FALSE)=0,"0",VLOOKUP($A33,'[1]repo_INNE'!$H$1:$T$399,3,FALSE)))</f>
        <v>2</v>
      </c>
      <c r="K33" s="21">
        <f t="shared" si="0"/>
        <v>1692500</v>
      </c>
      <c r="L33" s="22">
        <f t="shared" si="0"/>
        <v>1708.7213749999999</v>
      </c>
      <c r="M33" s="23">
        <f t="shared" si="0"/>
        <v>77</v>
      </c>
      <c r="N33" s="24"/>
      <c r="O33" s="25"/>
    </row>
    <row r="34" spans="1:15" ht="16.5">
      <c r="A34" s="27" t="s">
        <v>38</v>
      </c>
      <c r="B34" s="18">
        <f>SUM(IF(VLOOKUP($A34,'[1]cash117'!$H$1:$T$409,4,FALSE)=0,0,VLOOKUP($A34,'[1]cash117'!$H$1:$T$409,4,FALSE))+IF(VLOOKUP($A34,'[1]cash119'!$H$1:$T$407,4,FALSE)=0,0,VLOOKUP($A34,'[1]cash119'!$H$1:$T$407,4,FALSE))+IF(VLOOKUP($A34,'[1]cash120'!$H$1:$T$418,4,FALSE)=0,0,VLOOKUP($A34,'[1]cash120'!$H$1:$T$418,4,FALSE)))</f>
        <v>357500</v>
      </c>
      <c r="C34" s="19">
        <f>SUM(IF(VLOOKUP($A34,'[1]cash117'!$H$1:$T$409,5,FALSE)=0,"0",VLOOKUP($A34,'[1]cash117'!$H$1:$T$409,5,FALSE))+IF(VLOOKUP($A34,'[1]cash119'!$H$1:$T$407,5,FALSE)=0,"0",VLOOKUP($A34,'[1]cash119'!$H$1:$T$407,5,FALSE))+IF(VLOOKUP($A34,'[1]cash120'!$H$1:$T$418,5,FALSE)=0,"0",VLOOKUP($A34,'[1]cash120'!$H$1:$T$418,5,FALSE)))</f>
        <v>357.64482499999997</v>
      </c>
      <c r="D34" s="20">
        <f>SUM(IF(VLOOKUP($A34,'[1]cash117'!$H$1:$T$409,3,FALSE)=0,"0",VLOOKUP($A34,'[1]cash117'!$H$1:$T$409,3,FALSE))+IF(VLOOKUP($A34,'[1]cash119'!$H$1:$T$407,3,FALSE)=0,"0",VLOOKUP($A34,'[1]cash119'!$H$1:$T$407,3,FALSE))+IF(VLOOKUP($A34,'[1]cash120'!$H$1:$T$418,3,FALSE)=0,"0",VLOOKUP($A34,'[1]cash120'!$H$1:$T$418,3,FALSE)))</f>
        <v>24</v>
      </c>
      <c r="E34" s="18">
        <f>SUM(IF(VLOOKUP($A34,'[1]rfq417'!$H$1:$T$406,4,FALSE)=0,0,VLOOKUP($A34,'[1]rfq417'!$H$1:$T$406,4,FALSE))+IF(VLOOKUP($A34,'[1]rfq419'!$H$1:$T$406,4,FALSE)=0,0,VLOOKUP($A34,'[1]rfq419'!$H$1:$T$406,4,FALSE))+IF(VLOOKUP($A34,'[1]rfq420'!$H$1:$T$406,4,FALSE)=0,0,VLOOKUP($A34,'[1]rfq420'!$H$1:$T$406,4,FALSE)))</f>
        <v>0</v>
      </c>
      <c r="F34" s="19">
        <f>SUM(IF(VLOOKUP($A34,'[1]rfq417'!$H$1:$T$406,5,FALSE)=0,"0",VLOOKUP($A34,'[1]rfq417'!$H$1:$T$406,5,FALSE))+IF(VLOOKUP($A34,'[1]rfq419'!$H$1:$T$406,5,FALSE)=0,"0",VLOOKUP($A34,'[1]rfq419'!$H$1:$T$406,5,FALSE))+IF(VLOOKUP($A34,'[1]rfq420'!$H$1:$T$406,5,FALSE)=0,"0",VLOOKUP($A34,'[1]rfq420'!$H$1:$T$406,5,FALSE)))</f>
        <v>0</v>
      </c>
      <c r="G34" s="20">
        <f>SUM(IF(VLOOKUP($A34,'[1]rfq417'!$H$1:$T$406,3,FALSE)=0,"0",VLOOKUP($A34,'[1]rfq417'!$H$1:$T$406,3,FALSE))+IF(VLOOKUP($A34,'[1]rfq419'!$H$1:$T$406,3,FALSE)=0,"0",VLOOKUP($A34,'[1]rfq419'!$H$1:$T$406,3,FALSE))+IF(VLOOKUP($A34,'[1]rfq420'!$H$1:$T$406,3,FALSE)=0,"0",VLOOKUP($A34,'[1]rfq420'!$H$1:$T$406,3,FALSE)))</f>
        <v>0</v>
      </c>
      <c r="H34" s="18">
        <f>SUM(IF(VLOOKUP($A34,'[1]repo525'!$H$1:$T$401,4,FALSE)=0,"0",VLOOKUP($A34,'[1]repo525'!$H$1:$T$401,4,FALSE))+IF(VLOOKUP($A34,'[1]repo529'!$H$1:$T$410,4,FALSE)=0,"0",VLOOKUP($A34,'[1]repo529'!$H$1:$T$410,4,FALSE))+IF(VLOOKUP($A34,'[1]repo629'!$H$1:$T$406,4,FALSE)=0,"0",VLOOKUP($A34,'[1]repo629'!$H$1:$T$406,4,FALSE))+IF(VLOOKUP($A34,'[1]repo_INNE'!$H$1:$T$399,4,FALSE)=0,"0",VLOOKUP($A34,'[1]repo_INNE'!$H$1:$T$399,4,FALSE)))</f>
        <v>145000</v>
      </c>
      <c r="I34" s="19">
        <f>SUM(IF(VLOOKUP($A34,'[1]repo525'!$H$1:$T$401,5,FALSE)=0,"0",VLOOKUP($A34,'[1]repo525'!$H$1:$T$401,5,FALSE))+IF(VLOOKUP($A34,'[1]repo529'!$H$1:$T$410,5,FALSE)=0,"0",VLOOKUP($A34,'[1]repo529'!$H$1:$T$410,5,FALSE))+IF(VLOOKUP($A34,'[1]repo629'!$H$1:$T$406,5,FALSE)=0,"0",VLOOKUP($A34,'[1]repo629'!$H$1:$T$406,5,FALSE))+IF(VLOOKUP($A34,'[1]repo_INNE'!$H$1:$T$399,5,FALSE)=0,"0",VLOOKUP($A34,'[1]repo_INNE'!$H$1:$T$399,5,FALSE)))</f>
        <v>290.282995</v>
      </c>
      <c r="J34" s="20">
        <f>SUM(IF(VLOOKUP($A34,'[1]repo525'!$H$1:$T$401,3,FALSE)=0,"0",VLOOKUP($A34,'[1]repo525'!$H$1:$T$401,3,FALSE))+IF(VLOOKUP($A34,'[1]repo529'!$H$1:$T$410,3,FALSE)=0,"0",VLOOKUP($A34,'[1]repo529'!$H$1:$T$410,3,FALSE))+IF(VLOOKUP($A34,'[1]repo629'!$H$1:$T$406,3,FALSE)=0,"0",VLOOKUP($A34,'[1]repo629'!$H$1:$T$406,3,FALSE))+IF(VLOOKUP($A34,'[1]repo_INNE'!$H$1:$T$399,3,FALSE)=0,"0",VLOOKUP($A34,'[1]repo_INNE'!$H$1:$T$399,3,FALSE)))</f>
        <v>9</v>
      </c>
      <c r="K34" s="21">
        <f>H34+B34+E34</f>
        <v>502500</v>
      </c>
      <c r="L34" s="22">
        <f>I34+C34+F34</f>
        <v>647.92782</v>
      </c>
      <c r="M34" s="23">
        <f>J34+D34+G34</f>
        <v>33</v>
      </c>
      <c r="N34" s="24"/>
      <c r="O34" s="25"/>
    </row>
    <row r="35" spans="1:15" ht="17.25" thickBot="1">
      <c r="A35" s="27" t="s">
        <v>39</v>
      </c>
      <c r="B35" s="18">
        <f>SUM(IF(VLOOKUP($A35,'[1]cash117'!$H$1:$T$409,4,FALSE)=0,0,VLOOKUP($A35,'[1]cash117'!$H$1:$T$409,4,FALSE))+IF(VLOOKUP($A35,'[1]cash119'!$H$1:$T$407,4,FALSE)=0,0,VLOOKUP($A35,'[1]cash119'!$H$1:$T$407,4,FALSE))+IF(VLOOKUP($A35,'[1]cash120'!$H$1:$T$418,4,FALSE)=0,0,VLOOKUP($A35,'[1]cash120'!$H$1:$T$418,4,FALSE)))</f>
        <v>452500</v>
      </c>
      <c r="C35" s="19">
        <f>SUM(IF(VLOOKUP($A35,'[1]cash117'!$H$1:$T$409,5,FALSE)=0,"0",VLOOKUP($A35,'[1]cash117'!$H$1:$T$409,5,FALSE))+IF(VLOOKUP($A35,'[1]cash119'!$H$1:$T$407,5,FALSE)=0,"0",VLOOKUP($A35,'[1]cash119'!$H$1:$T$407,5,FALSE))+IF(VLOOKUP($A35,'[1]cash120'!$H$1:$T$418,5,FALSE)=0,"0",VLOOKUP($A35,'[1]cash120'!$H$1:$T$418,5,FALSE)))</f>
        <v>446.802775</v>
      </c>
      <c r="D35" s="20">
        <f>SUM(IF(VLOOKUP($A35,'[1]cash117'!$H$1:$T$409,3,FALSE)=0,"0",VLOOKUP($A35,'[1]cash117'!$H$1:$T$409,3,FALSE))+IF(VLOOKUP($A35,'[1]cash119'!$H$1:$T$407,3,FALSE)=0,"0",VLOOKUP($A35,'[1]cash119'!$H$1:$T$407,3,FALSE))+IF(VLOOKUP($A35,'[1]cash120'!$H$1:$T$418,3,FALSE)=0,"0",VLOOKUP($A35,'[1]cash120'!$H$1:$T$418,3,FALSE)))</f>
        <v>29</v>
      </c>
      <c r="E35" s="18">
        <f>SUM(IF(VLOOKUP($A35,'[1]rfq417'!$H$1:$T$406,4,FALSE)=0,0,VLOOKUP($A35,'[1]rfq417'!$H$1:$T$406,4,FALSE))+IF(VLOOKUP($A35,'[1]rfq419'!$H$1:$T$406,4,FALSE)=0,0,VLOOKUP($A35,'[1]rfq419'!$H$1:$T$406,4,FALSE))+IF(VLOOKUP($A35,'[1]rfq420'!$H$1:$T$406,4,FALSE)=0,0,VLOOKUP($A35,'[1]rfq420'!$H$1:$T$406,4,FALSE)))</f>
        <v>0</v>
      </c>
      <c r="F35" s="19">
        <f>SUM(IF(VLOOKUP($A35,'[1]rfq417'!$H$1:$T$406,5,FALSE)=0,"0",VLOOKUP($A35,'[1]rfq417'!$H$1:$T$406,5,FALSE))+IF(VLOOKUP($A35,'[1]rfq419'!$H$1:$T$406,5,FALSE)=0,"0",VLOOKUP($A35,'[1]rfq419'!$H$1:$T$406,5,FALSE))+IF(VLOOKUP($A35,'[1]rfq420'!$H$1:$T$406,5,FALSE)=0,"0",VLOOKUP($A35,'[1]rfq420'!$H$1:$T$406,5,FALSE)))</f>
        <v>0</v>
      </c>
      <c r="G35" s="20">
        <f>SUM(IF(VLOOKUP($A35,'[1]rfq417'!$H$1:$T$406,3,FALSE)=0,"0",VLOOKUP($A35,'[1]rfq417'!$H$1:$T$406,3,FALSE))+IF(VLOOKUP($A35,'[1]rfq419'!$H$1:$T$406,3,FALSE)=0,"0",VLOOKUP($A35,'[1]rfq419'!$H$1:$T$406,3,FALSE))+IF(VLOOKUP($A35,'[1]rfq420'!$H$1:$T$406,3,FALSE)=0,"0",VLOOKUP($A35,'[1]rfq420'!$H$1:$T$406,3,FALSE)))</f>
        <v>0</v>
      </c>
      <c r="H35" s="18">
        <f>SUM(IF(VLOOKUP($A35,'[1]repo525'!$H$1:$T$401,4,FALSE)=0,"0",VLOOKUP($A35,'[1]repo525'!$H$1:$T$401,4,FALSE))+IF(VLOOKUP($A35,'[1]repo529'!$H$1:$T$410,4,FALSE)=0,"0",VLOOKUP($A35,'[1]repo529'!$H$1:$T$410,4,FALSE))+IF(VLOOKUP($A35,'[1]repo629'!$H$1:$T$406,4,FALSE)=0,"0",VLOOKUP($A35,'[1]repo629'!$H$1:$T$406,4,FALSE))+IF(VLOOKUP($A35,'[1]repo_INNE'!$H$1:$T$399,4,FALSE)=0,"0",VLOOKUP($A35,'[1]repo_INNE'!$H$1:$T$399,4,FALSE)))</f>
        <v>0</v>
      </c>
      <c r="I35" s="19">
        <f>SUM(IF(VLOOKUP($A35,'[1]repo525'!$H$1:$T$401,5,FALSE)=0,"0",VLOOKUP($A35,'[1]repo525'!$H$1:$T$401,5,FALSE))+IF(VLOOKUP($A35,'[1]repo529'!$H$1:$T$410,5,FALSE)=0,"0",VLOOKUP($A35,'[1]repo529'!$H$1:$T$410,5,FALSE))+IF(VLOOKUP($A35,'[1]repo629'!$H$1:$T$406,5,FALSE)=0,"0",VLOOKUP($A35,'[1]repo629'!$H$1:$T$406,5,FALSE))+IF(VLOOKUP($A35,'[1]repo_INNE'!$H$1:$T$399,5,FALSE)=0,"0",VLOOKUP($A35,'[1]repo_INNE'!$H$1:$T$399,5,FALSE)))</f>
        <v>0</v>
      </c>
      <c r="J35" s="20">
        <f>SUM(IF(VLOOKUP($A35,'[1]repo525'!$H$1:$T$401,3,FALSE)=0,"0",VLOOKUP($A35,'[1]repo525'!$H$1:$T$401,3,FALSE))+IF(VLOOKUP($A35,'[1]repo529'!$H$1:$T$410,3,FALSE)=0,"0",VLOOKUP($A35,'[1]repo529'!$H$1:$T$410,3,FALSE))+IF(VLOOKUP($A35,'[1]repo629'!$H$1:$T$406,3,FALSE)=0,"0",VLOOKUP($A35,'[1]repo629'!$H$1:$T$406,3,FALSE))+IF(VLOOKUP($A35,'[1]repo_INNE'!$H$1:$T$399,3,FALSE)=0,"0",VLOOKUP($A35,'[1]repo_INNE'!$H$1:$T$399,3,FALSE)))</f>
        <v>0</v>
      </c>
      <c r="K35" s="21">
        <f t="shared" si="0"/>
        <v>452500</v>
      </c>
      <c r="L35" s="22">
        <f t="shared" si="0"/>
        <v>446.802775</v>
      </c>
      <c r="M35" s="23">
        <f t="shared" si="0"/>
        <v>29</v>
      </c>
      <c r="N35" s="24"/>
      <c r="O35" s="25"/>
    </row>
    <row r="36" spans="1:17" ht="24.75" customHeight="1" thickBot="1">
      <c r="A36" s="29" t="s">
        <v>40</v>
      </c>
      <c r="B36" s="30">
        <f aca="true" t="shared" si="1" ref="B36:M36">SUM(B7:B35)</f>
        <v>20540000</v>
      </c>
      <c r="C36" s="31">
        <f t="shared" si="1"/>
        <v>22096.71575</v>
      </c>
      <c r="D36" s="32">
        <f t="shared" si="1"/>
        <v>1427</v>
      </c>
      <c r="E36" s="30">
        <f t="shared" si="1"/>
        <v>0</v>
      </c>
      <c r="F36" s="31">
        <f t="shared" si="1"/>
        <v>0</v>
      </c>
      <c r="G36" s="32">
        <f t="shared" si="1"/>
        <v>0</v>
      </c>
      <c r="H36" s="30">
        <f t="shared" si="1"/>
        <v>10725000</v>
      </c>
      <c r="I36" s="31">
        <f t="shared" si="1"/>
        <v>23286.67097763</v>
      </c>
      <c r="J36" s="32">
        <f t="shared" si="1"/>
        <v>226</v>
      </c>
      <c r="K36" s="30">
        <f t="shared" si="1"/>
        <v>31265000</v>
      </c>
      <c r="L36" s="31">
        <f t="shared" si="1"/>
        <v>45383.38672762999</v>
      </c>
      <c r="M36" s="32">
        <f t="shared" si="1"/>
        <v>1653</v>
      </c>
      <c r="O36" s="24"/>
      <c r="P36" s="25"/>
      <c r="Q36" s="24"/>
    </row>
    <row r="37" spans="1:13" ht="17.25" hidden="1" thickBot="1">
      <c r="A37" s="28" t="s">
        <v>41</v>
      </c>
      <c r="B37" s="21">
        <f>SUM(IF(VLOOKUP($A37,'[1]EUR117'!$H$1:$T$401,4,FALSE)=0,"0",VLOOKUP($A37,'[1]EUR117'!$H$1:$T$401,4,FALSE))+IF(VLOOKUP($A37,'[1]EUR119'!$H$1:$T$408,4,FALSE)=0,"0",VLOOKUP($A37,'[1]EUR119'!$H$1:$T$408,4,FALSE)))</f>
        <v>0</v>
      </c>
      <c r="C37" s="22">
        <f>SUM(IF(VLOOKUP($A37,'[1]EUR117'!$H$1:$T$401,5,FALSE)=0,"0",VLOOKUP($A37,'[1]EUR117'!$H$1:$T$401,5,FALSE))+IF(VLOOKUP($A37,'[1]EUR119'!$H$1:$T$408,5,FALSE)=0,"0",VLOOKUP($A37,'[1]EUR119'!$H$1:$T$408,5,FALSE)))</f>
        <v>0</v>
      </c>
      <c r="D37" s="23">
        <f>SUM(IF(VLOOKUP($A37,'[1]EUR117'!$H$1:$T$401,3,FALSE)=0,"0",VLOOKUP($A37,'[1]EUR117'!$H$1:$T$401,3,FALSE))+IF(VLOOKUP($A37,'[1]EUR119'!$H$1:$T$408,3,FALSE)=0,"0",VLOOKUP($A37,'[1]EUR119'!$H$1:$T$408,3,FALSE)))</f>
        <v>0</v>
      </c>
      <c r="E37" s="21">
        <f>SUM(IF(VLOOKUP($A37,'[1]EURRFQ'!$H$1:$T$401,4,FALSE)=0,"0",VLOOKUP($A37,'[1]EURRFQ'!$H$1:$T$401,4,FALSE))+IF(VLOOKUP($A37,'[1]EURRFQ'!$H$1:$T$408,4,FALSE)=0,"0",VLOOKUP($A37,'[1]EURRFQ'!$H$1:$T$408,4,FALSE)))</f>
        <v>0</v>
      </c>
      <c r="F37" s="22">
        <f>SUM(IF(VLOOKUP($A37,'[1]EURRFQ'!$H$1:$T$401,5,FALSE)=0,"0",VLOOKUP($A37,'[1]EURRFQ'!$H$1:$T$401,5,FALSE))+IF(VLOOKUP($A37,'[1]EURRFQ'!$H$1:$T$408,5,FALSE)=0,"0",VLOOKUP($A37,'[1]EURRFQ'!$H$1:$T$408,5,FALSE)))</f>
        <v>0</v>
      </c>
      <c r="G37" s="23">
        <f>SUM(IF(VLOOKUP($A37,'[1]EURRFQ'!$H$1:$T$401,3,FALSE)=0,"0",VLOOKUP($A37,'[1]EURRFQ'!$H$1:$T$401,3,FALSE))+IF(VLOOKUP($A37,'[1]EURRFQ'!$H$1:$T$408,3,FALSE)=0,"0",VLOOKUP($A37,'[1]EURRFQ'!$H$1:$T$408,3,FALSE)))</f>
        <v>0</v>
      </c>
      <c r="H37" s="21">
        <f>SUM(IF(VLOOKUP($A37,'[1]EURREPO'!$H$1:$T$401,4,FALSE)=0,"0",VLOOKUP($A37,'[1]EURREPO'!$H$1:$T$401,4,FALSE))+IF(VLOOKUP($A37,'[1]EURREPO'!$H$1:$T$401,4,FALSE)=0,"0",VLOOKUP($A37,'[1]EURREPO'!$H$1:$T$401,4,FALSE)))</f>
        <v>0</v>
      </c>
      <c r="I37" s="22">
        <f>SUM(IF(VLOOKUP($A37,'[1]EURREPO'!$H$1:$T$401,5,FALSE)=0,"0",VLOOKUP($A37,'[1]EURREPO'!$H$1:$T$401,5,FALSE))+IF(VLOOKUP($A37,'[1]EURREPO'!$H$1:$T$401,5,FALSE)=0,"0",VLOOKUP($A37,'[1]EURREPO'!$H$1:$T$401,5,FALSE)))</f>
        <v>0</v>
      </c>
      <c r="J37" s="23">
        <f>SUM(IF(VLOOKUP($A37,'[1]EURREPO'!$H$1:$T$401,3,FALSE)=0,"0",VLOOKUP($A37,'[1]EURREPO'!$H$1:$T$401,3,FALSE))+IF(VLOOKUP($A37,'[1]EURREPO'!$H$1:$T$401,3,FALSE)=0,"0",VLOOKUP($A37,'[1]EURREPO'!$H$1:$T$401,3,FALSE)))</f>
        <v>0</v>
      </c>
      <c r="K37" s="21">
        <f>H37+B37+E37</f>
        <v>0</v>
      </c>
      <c r="L37" s="22">
        <f>I37+C37+F37</f>
        <v>0</v>
      </c>
      <c r="M37" s="23">
        <f>J37+D37+G37</f>
        <v>0</v>
      </c>
    </row>
    <row r="38" spans="1:13" ht="17.25" hidden="1" thickBot="1">
      <c r="A38" s="33" t="s">
        <v>42</v>
      </c>
      <c r="B38" s="21">
        <f>SUM(IF(VLOOKUP($A38,'[1]EUR117'!$H$1:$T$401,4,FALSE)=0,"0",VLOOKUP($A38,'[1]EUR117'!$H$1:$T$401,4,FALSE))+IF(VLOOKUP($A38,'[1]EUR119'!$H$1:$T$408,4,FALSE)=0,"0",VLOOKUP($A38,'[1]EUR119'!$H$1:$T$408,4,FALSE)))</f>
        <v>0</v>
      </c>
      <c r="C38" s="22">
        <f>SUM(IF(VLOOKUP($A38,'[1]EUR117'!$H$1:$T$401,5,FALSE)=0,"0",VLOOKUP($A38,'[1]EUR117'!$H$1:$T$401,5,FALSE))+IF(VLOOKUP($A38,'[1]EUR119'!$H$1:$T$408,5,FALSE)=0,"0",VLOOKUP($A38,'[1]EUR119'!$H$1:$T$408,5,FALSE)))</f>
        <v>0</v>
      </c>
      <c r="D38" s="23">
        <f>SUM(IF(VLOOKUP($A38,'[1]EUR117'!$H$1:$T$401,3,FALSE)=0,"0",VLOOKUP($A38,'[1]EUR117'!$H$1:$T$401,3,FALSE))+IF(VLOOKUP($A38,'[1]EUR119'!$H$1:$T$408,3,FALSE)=0,"0",VLOOKUP($A38,'[1]EUR119'!$H$1:$T$408,3,FALSE)))</f>
        <v>0</v>
      </c>
      <c r="E38" s="21">
        <f>SUM(IF(VLOOKUP($A38,'[1]EURRFQ'!$H$1:$T$401,4,FALSE)=0,"0",VLOOKUP($A38,'[1]EURRFQ'!$H$1:$T$401,4,FALSE))+IF(VLOOKUP($A38,'[1]EURRFQ'!$H$1:$T$408,4,FALSE)=0,"0",VLOOKUP($A38,'[1]EURRFQ'!$H$1:$T$408,4,FALSE)))</f>
        <v>0</v>
      </c>
      <c r="F38" s="22">
        <f>SUM(IF(VLOOKUP($A38,'[1]EURRFQ'!$H$1:$T$401,5,FALSE)=0,"0",VLOOKUP($A38,'[1]EURRFQ'!$H$1:$T$401,5,FALSE))+IF(VLOOKUP($A38,'[1]EURRFQ'!$H$1:$T$408,5,FALSE)=0,"0",VLOOKUP($A38,'[1]EURRFQ'!$H$1:$T$408,5,FALSE)))</f>
        <v>0</v>
      </c>
      <c r="G38" s="23">
        <f>SUM(IF(VLOOKUP($A38,'[1]EURRFQ'!$H$1:$T$401,3,FALSE)=0,"0",VLOOKUP($A38,'[1]EURRFQ'!$H$1:$T$401,3,FALSE))+IF(VLOOKUP($A38,'[1]EURRFQ'!$H$1:$T$408,3,FALSE)=0,"0",VLOOKUP($A38,'[1]EURRFQ'!$H$1:$T$408,3,FALSE)))</f>
        <v>0</v>
      </c>
      <c r="H38" s="21">
        <f>SUM(IF(VLOOKUP($A38,'[1]EURREPO'!$H$1:$T$401,4,FALSE)=0,"0",VLOOKUP($A38,'[1]EURREPO'!$H$1:$T$401,4,FALSE))+IF(VLOOKUP($A38,'[1]EURREPO'!$H$1:$T$401,4,FALSE)=0,"0",VLOOKUP($A38,'[1]EURREPO'!$H$1:$T$401,4,FALSE)))</f>
        <v>0</v>
      </c>
      <c r="I38" s="22">
        <f>SUM(IF(VLOOKUP($A38,'[1]EURREPO'!$H$1:$T$401,5,FALSE)=0,"0",VLOOKUP($A38,'[1]EURREPO'!$H$1:$T$401,5,FALSE))+IF(VLOOKUP($A38,'[1]EURREPO'!$H$1:$T$401,5,FALSE)=0,"0",VLOOKUP($A38,'[1]EURREPO'!$H$1:$T$401,5,FALSE)))</f>
        <v>0</v>
      </c>
      <c r="J38" s="23">
        <f>SUM(IF(VLOOKUP($A38,'[1]EURREPO'!$H$1:$T$401,3,FALSE)=0,"0",VLOOKUP($A38,'[1]EURREPO'!$H$1:$T$401,3,FALSE))+IF(VLOOKUP($A38,'[1]EURREPO'!$H$1:$T$401,3,FALSE)=0,"0",VLOOKUP($A38,'[1]EURREPO'!$H$1:$T$401,3,FALSE)))</f>
        <v>0</v>
      </c>
      <c r="K38" s="21">
        <f aca="true" t="shared" si="2" ref="K38:M46">H38+B38+E38</f>
        <v>0</v>
      </c>
      <c r="L38" s="22">
        <f t="shared" si="2"/>
        <v>0</v>
      </c>
      <c r="M38" s="23">
        <f t="shared" si="2"/>
        <v>0</v>
      </c>
    </row>
    <row r="39" spans="1:13" ht="16.5" customHeight="1" hidden="1">
      <c r="A39" s="33" t="s">
        <v>43</v>
      </c>
      <c r="B39" s="21">
        <f>SUM(IF(VLOOKUP($A39,'[1]EUR117'!$H$1:$T$401,4,FALSE)=0,"0",VLOOKUP($A39,'[1]EUR117'!$H$1:$T$401,4,FALSE))+IF(VLOOKUP($A39,'[1]EUR119'!$H$1:$T$408,4,FALSE)=0,"0",VLOOKUP($A39,'[1]EUR119'!$H$1:$T$408,4,FALSE)))</f>
        <v>0</v>
      </c>
      <c r="C39" s="22">
        <f>SUM(IF(VLOOKUP($A39,'[1]EUR117'!$H$1:$T$401,5,FALSE)=0,"0",VLOOKUP($A39,'[1]EUR117'!$H$1:$T$401,5,FALSE))+IF(VLOOKUP($A39,'[1]EUR119'!$H$1:$T$408,5,FALSE)=0,"0",VLOOKUP($A39,'[1]EUR119'!$H$1:$T$408,5,FALSE)))</f>
        <v>0</v>
      </c>
      <c r="D39" s="23">
        <f>SUM(IF(VLOOKUP($A39,'[1]EUR117'!$H$1:$T$401,3,FALSE)=0,"0",VLOOKUP($A39,'[1]EUR117'!$H$1:$T$401,3,FALSE))+IF(VLOOKUP($A39,'[1]EUR119'!$H$1:$T$408,3,FALSE)=0,"0",VLOOKUP($A39,'[1]EUR119'!$H$1:$T$408,3,FALSE)))</f>
        <v>0</v>
      </c>
      <c r="E39" s="21">
        <f>SUM(IF(VLOOKUP($A39,'[1]EURRFQ'!$H$1:$T$401,4,FALSE)=0,"0",VLOOKUP($A39,'[1]EURRFQ'!$H$1:$T$401,4,FALSE))+IF(VLOOKUP($A39,'[1]EURRFQ'!$H$1:$T$408,4,FALSE)=0,"0",VLOOKUP($A39,'[1]EURRFQ'!$H$1:$T$408,4,FALSE)))</f>
        <v>0</v>
      </c>
      <c r="F39" s="22">
        <f>SUM(IF(VLOOKUP($A39,'[1]EURRFQ'!$H$1:$T$401,5,FALSE)=0,"0",VLOOKUP($A39,'[1]EURRFQ'!$H$1:$T$401,5,FALSE))+IF(VLOOKUP($A39,'[1]EURRFQ'!$H$1:$T$408,5,FALSE)=0,"0",VLOOKUP($A39,'[1]EURRFQ'!$H$1:$T$408,5,FALSE)))</f>
        <v>0</v>
      </c>
      <c r="G39" s="23">
        <f>SUM(IF(VLOOKUP($A39,'[1]EURRFQ'!$H$1:$T$401,3,FALSE)=0,"0",VLOOKUP($A39,'[1]EURRFQ'!$H$1:$T$401,3,FALSE))+IF(VLOOKUP($A39,'[1]EURRFQ'!$H$1:$T$408,3,FALSE)=0,"0",VLOOKUP($A39,'[1]EURRFQ'!$H$1:$T$408,3,FALSE)))</f>
        <v>0</v>
      </c>
      <c r="H39" s="21">
        <f>SUM(IF(VLOOKUP($A39,'[1]EURREPO'!$H$1:$T$401,4,FALSE)=0,"0",VLOOKUP($A39,'[1]EURREPO'!$H$1:$T$401,4,FALSE))+IF(VLOOKUP($A39,'[1]EURREPO'!$H$1:$T$401,4,FALSE)=0,"0",VLOOKUP($A39,'[1]EURREPO'!$H$1:$T$401,4,FALSE)))</f>
        <v>0</v>
      </c>
      <c r="I39" s="22">
        <f>SUM(IF(VLOOKUP($A39,'[1]EURREPO'!$H$1:$T$401,5,FALSE)=0,"0",VLOOKUP($A39,'[1]EURREPO'!$H$1:$T$401,5,FALSE))+IF(VLOOKUP($A39,'[1]EURREPO'!$H$1:$T$401,5,FALSE)=0,"0",VLOOKUP($A39,'[1]EURREPO'!$H$1:$T$401,5,FALSE)))</f>
        <v>0</v>
      </c>
      <c r="J39" s="23">
        <f>SUM(IF(VLOOKUP($A39,'[1]EURREPO'!$H$1:$T$401,3,FALSE)=0,"0",VLOOKUP($A39,'[1]EURREPO'!$H$1:$T$401,3,FALSE))+IF(VLOOKUP($A39,'[1]EURREPO'!$H$1:$T$401,3,FALSE)=0,"0",VLOOKUP($A39,'[1]EURREPO'!$H$1:$T$401,3,FALSE)))</f>
        <v>0</v>
      </c>
      <c r="K39" s="21">
        <f t="shared" si="2"/>
        <v>0</v>
      </c>
      <c r="L39" s="22">
        <f t="shared" si="2"/>
        <v>0</v>
      </c>
      <c r="M39" s="23">
        <f t="shared" si="2"/>
        <v>0</v>
      </c>
    </row>
    <row r="40" spans="1:13" ht="17.25" hidden="1" thickBot="1">
      <c r="A40" s="33" t="s">
        <v>44</v>
      </c>
      <c r="B40" s="21">
        <f>SUM(IF(VLOOKUP($A40,'[1]EUR117'!$H$1:$T$401,4,FALSE)=0,"0",VLOOKUP($A40,'[1]EUR117'!$H$1:$T$401,4,FALSE))+IF(VLOOKUP($A40,'[1]EUR119'!$H$1:$T$408,4,FALSE)=0,"0",VLOOKUP($A40,'[1]EUR119'!$H$1:$T$408,4,FALSE)))</f>
        <v>0</v>
      </c>
      <c r="C40" s="22">
        <f>SUM(IF(VLOOKUP($A40,'[1]EUR117'!$H$1:$T$401,5,FALSE)=0,"0",VLOOKUP($A40,'[1]EUR117'!$H$1:$T$401,5,FALSE))+IF(VLOOKUP($A40,'[1]EUR119'!$H$1:$T$408,5,FALSE)=0,"0",VLOOKUP($A40,'[1]EUR119'!$H$1:$T$408,5,FALSE)))</f>
        <v>0</v>
      </c>
      <c r="D40" s="23">
        <f>SUM(IF(VLOOKUP($A40,'[1]EUR117'!$H$1:$T$401,3,FALSE)=0,"0",VLOOKUP($A40,'[1]EUR117'!$H$1:$T$401,3,FALSE))+IF(VLOOKUP($A40,'[1]EUR119'!$H$1:$T$408,3,FALSE)=0,"0",VLOOKUP($A40,'[1]EUR119'!$H$1:$T$408,3,FALSE)))</f>
        <v>0</v>
      </c>
      <c r="E40" s="21">
        <f>SUM(IF(VLOOKUP($A40,'[1]EURRFQ'!$H$1:$T$401,4,FALSE)=0,"0",VLOOKUP($A40,'[1]EURRFQ'!$H$1:$T$401,4,FALSE))+IF(VLOOKUP($A40,'[1]EURRFQ'!$H$1:$T$408,4,FALSE)=0,"0",VLOOKUP($A40,'[1]EURRFQ'!$H$1:$T$408,4,FALSE)))</f>
        <v>0</v>
      </c>
      <c r="F40" s="22">
        <f>SUM(IF(VLOOKUP($A40,'[1]EURRFQ'!$H$1:$T$401,5,FALSE)=0,"0",VLOOKUP($A40,'[1]EURRFQ'!$H$1:$T$401,5,FALSE))+IF(VLOOKUP($A40,'[1]EURRFQ'!$H$1:$T$408,5,FALSE)=0,"0",VLOOKUP($A40,'[1]EURRFQ'!$H$1:$T$408,5,FALSE)))</f>
        <v>0</v>
      </c>
      <c r="G40" s="23">
        <f>SUM(IF(VLOOKUP($A40,'[1]EURRFQ'!$H$1:$T$401,3,FALSE)=0,"0",VLOOKUP($A40,'[1]EURRFQ'!$H$1:$T$401,3,FALSE))+IF(VLOOKUP($A40,'[1]EURRFQ'!$H$1:$T$408,3,FALSE)=0,"0",VLOOKUP($A40,'[1]EURRFQ'!$H$1:$T$408,3,FALSE)))</f>
        <v>0</v>
      </c>
      <c r="H40" s="21">
        <f>SUM(IF(VLOOKUP($A40,'[1]EURREPO'!$H$1:$T$401,4,FALSE)=0,"0",VLOOKUP($A40,'[1]EURREPO'!$H$1:$T$401,4,FALSE))+IF(VLOOKUP($A40,'[1]EURREPO'!$H$1:$T$401,4,FALSE)=0,"0",VLOOKUP($A40,'[1]EURREPO'!$H$1:$T$401,4,FALSE)))</f>
        <v>0</v>
      </c>
      <c r="I40" s="22">
        <f>SUM(IF(VLOOKUP($A40,'[1]EURREPO'!$H$1:$T$401,5,FALSE)=0,"0",VLOOKUP($A40,'[1]EURREPO'!$H$1:$T$401,5,FALSE))+IF(VLOOKUP($A40,'[1]EURREPO'!$H$1:$T$401,5,FALSE)=0,"0",VLOOKUP($A40,'[1]EURREPO'!$H$1:$T$401,5,FALSE)))</f>
        <v>0</v>
      </c>
      <c r="J40" s="23">
        <f>SUM(IF(VLOOKUP($A40,'[1]EURREPO'!$H$1:$T$401,3,FALSE)=0,"0",VLOOKUP($A40,'[1]EURREPO'!$H$1:$T$401,3,FALSE))+IF(VLOOKUP($A40,'[1]EURREPO'!$H$1:$T$401,3,FALSE)=0,"0",VLOOKUP($A40,'[1]EURREPO'!$H$1:$T$401,3,FALSE)))</f>
        <v>0</v>
      </c>
      <c r="K40" s="21">
        <f t="shared" si="2"/>
        <v>0</v>
      </c>
      <c r="L40" s="22">
        <f t="shared" si="2"/>
        <v>0</v>
      </c>
      <c r="M40" s="23">
        <f t="shared" si="2"/>
        <v>0</v>
      </c>
    </row>
    <row r="41" spans="1:13" ht="16.5" customHeight="1" hidden="1">
      <c r="A41" s="33" t="s">
        <v>45</v>
      </c>
      <c r="B41" s="21">
        <f>SUM(IF(VLOOKUP($A41,'[1]EUR117'!$H$1:$T$401,4,FALSE)=0,"0",VLOOKUP($A41,'[1]EUR117'!$H$1:$T$401,4,FALSE))+IF(VLOOKUP($A41,'[1]EUR119'!$H$1:$T$408,4,FALSE)=0,"0",VLOOKUP($A41,'[1]EUR119'!$H$1:$T$408,4,FALSE)))</f>
        <v>0</v>
      </c>
      <c r="C41" s="22">
        <f>SUM(IF(VLOOKUP($A41,'[1]EUR117'!$H$1:$T$401,5,FALSE)=0,"0",VLOOKUP($A41,'[1]EUR117'!$H$1:$T$401,5,FALSE))+IF(VLOOKUP($A41,'[1]EUR119'!$H$1:$T$408,5,FALSE)=0,"0",VLOOKUP($A41,'[1]EUR119'!$H$1:$T$408,5,FALSE)))</f>
        <v>0</v>
      </c>
      <c r="D41" s="23">
        <f>SUM(IF(VLOOKUP($A41,'[1]EUR117'!$H$1:$T$401,3,FALSE)=0,"0",VLOOKUP($A41,'[1]EUR117'!$H$1:$T$401,3,FALSE))+IF(VLOOKUP($A41,'[1]EUR119'!$H$1:$T$408,3,FALSE)=0,"0",VLOOKUP($A41,'[1]EUR119'!$H$1:$T$408,3,FALSE)))</f>
        <v>0</v>
      </c>
      <c r="E41" s="21">
        <f>SUM(IF(VLOOKUP($A41,'[1]EURRFQ'!$H$1:$T$401,4,FALSE)=0,"0",VLOOKUP($A41,'[1]EURRFQ'!$H$1:$T$401,4,FALSE))+IF(VLOOKUP($A41,'[1]EURRFQ'!$H$1:$T$408,4,FALSE)=0,"0",VLOOKUP($A41,'[1]EURRFQ'!$H$1:$T$408,4,FALSE)))</f>
        <v>0</v>
      </c>
      <c r="F41" s="22">
        <f>SUM(IF(VLOOKUP($A41,'[1]EURRFQ'!$H$1:$T$401,5,FALSE)=0,"0",VLOOKUP($A41,'[1]EURRFQ'!$H$1:$T$401,5,FALSE))+IF(VLOOKUP($A41,'[1]EURRFQ'!$H$1:$T$408,5,FALSE)=0,"0",VLOOKUP($A41,'[1]EURRFQ'!$H$1:$T$408,5,FALSE)))</f>
        <v>0</v>
      </c>
      <c r="G41" s="23">
        <f>SUM(IF(VLOOKUP($A41,'[1]EURRFQ'!$H$1:$T$401,3,FALSE)=0,"0",VLOOKUP($A41,'[1]EURRFQ'!$H$1:$T$401,3,FALSE))+IF(VLOOKUP($A41,'[1]EURRFQ'!$H$1:$T$408,3,FALSE)=0,"0",VLOOKUP($A41,'[1]EURRFQ'!$H$1:$T$408,3,FALSE)))</f>
        <v>0</v>
      </c>
      <c r="H41" s="21">
        <f>SUM(IF(VLOOKUP($A41,'[1]EURREPO'!$H$1:$T$401,4,FALSE)=0,"0",VLOOKUP($A41,'[1]EURREPO'!$H$1:$T$401,4,FALSE))+IF(VLOOKUP($A41,'[1]EURREPO'!$H$1:$T$401,4,FALSE)=0,"0",VLOOKUP($A41,'[1]EURREPO'!$H$1:$T$401,4,FALSE)))</f>
        <v>0</v>
      </c>
      <c r="I41" s="22">
        <f>SUM(IF(VLOOKUP($A41,'[1]EURREPO'!$H$1:$T$401,5,FALSE)=0,"0",VLOOKUP($A41,'[1]EURREPO'!$H$1:$T$401,5,FALSE))+IF(VLOOKUP($A41,'[1]EURREPO'!$H$1:$T$401,5,FALSE)=0,"0",VLOOKUP($A41,'[1]EURREPO'!$H$1:$T$401,5,FALSE)))</f>
        <v>0</v>
      </c>
      <c r="J41" s="23">
        <f>SUM(IF(VLOOKUP($A41,'[1]EURREPO'!$H$1:$T$401,3,FALSE)=0,"0",VLOOKUP($A41,'[1]EURREPO'!$H$1:$T$401,3,FALSE))+IF(VLOOKUP($A41,'[1]EURREPO'!$H$1:$T$401,3,FALSE)=0,"0",VLOOKUP($A41,'[1]EURREPO'!$H$1:$T$401,3,FALSE)))</f>
        <v>0</v>
      </c>
      <c r="K41" s="21">
        <f t="shared" si="2"/>
        <v>0</v>
      </c>
      <c r="L41" s="22">
        <f t="shared" si="2"/>
        <v>0</v>
      </c>
      <c r="M41" s="23">
        <f t="shared" si="2"/>
        <v>0</v>
      </c>
    </row>
    <row r="42" spans="1:13" ht="17.25" hidden="1" thickBot="1">
      <c r="A42" s="33" t="s">
        <v>46</v>
      </c>
      <c r="B42" s="21">
        <f>SUM(IF(VLOOKUP($A42,'[1]EUR117'!$H$1:$T$401,4,FALSE)=0,"0",VLOOKUP($A42,'[1]EUR117'!$H$1:$T$401,4,FALSE))+IF(VLOOKUP($A42,'[1]EUR119'!$H$1:$T$408,4,FALSE)=0,"0",VLOOKUP($A42,'[1]EUR119'!$H$1:$T$408,4,FALSE)))</f>
        <v>0</v>
      </c>
      <c r="C42" s="22">
        <f>SUM(IF(VLOOKUP($A42,'[1]EUR117'!$H$1:$T$401,5,FALSE)=0,"0",VLOOKUP($A42,'[1]EUR117'!$H$1:$T$401,5,FALSE))+IF(VLOOKUP($A42,'[1]EUR119'!$H$1:$T$408,5,FALSE)=0,"0",VLOOKUP($A42,'[1]EUR119'!$H$1:$T$408,5,FALSE)))</f>
        <v>0</v>
      </c>
      <c r="D42" s="23">
        <f>SUM(IF(VLOOKUP($A42,'[1]EUR117'!$H$1:$T$401,3,FALSE)=0,"0",VLOOKUP($A42,'[1]EUR117'!$H$1:$T$401,3,FALSE))+IF(VLOOKUP($A42,'[1]EUR119'!$H$1:$T$408,3,FALSE)=0,"0",VLOOKUP($A42,'[1]EUR119'!$H$1:$T$408,3,FALSE)))</f>
        <v>0</v>
      </c>
      <c r="E42" s="21">
        <f>SUM(IF(VLOOKUP($A42,'[1]EURRFQ'!$H$1:$T$401,4,FALSE)=0,"0",VLOOKUP($A42,'[1]EURRFQ'!$H$1:$T$401,4,FALSE))+IF(VLOOKUP($A42,'[1]EURRFQ'!$H$1:$T$408,4,FALSE)=0,"0",VLOOKUP($A42,'[1]EURRFQ'!$H$1:$T$408,4,FALSE)))</f>
        <v>0</v>
      </c>
      <c r="F42" s="22">
        <f>SUM(IF(VLOOKUP($A42,'[1]EURRFQ'!$H$1:$T$401,5,FALSE)=0,"0",VLOOKUP($A42,'[1]EURRFQ'!$H$1:$T$401,5,FALSE))+IF(VLOOKUP($A42,'[1]EURRFQ'!$H$1:$T$408,5,FALSE)=0,"0",VLOOKUP($A42,'[1]EURRFQ'!$H$1:$T$408,5,FALSE)))</f>
        <v>0</v>
      </c>
      <c r="G42" s="23">
        <f>SUM(IF(VLOOKUP($A42,'[1]EURRFQ'!$H$1:$T$401,3,FALSE)=0,"0",VLOOKUP($A42,'[1]EURRFQ'!$H$1:$T$401,3,FALSE))+IF(VLOOKUP($A42,'[1]EURRFQ'!$H$1:$T$408,3,FALSE)=0,"0",VLOOKUP($A42,'[1]EURRFQ'!$H$1:$T$408,3,FALSE)))</f>
        <v>0</v>
      </c>
      <c r="H42" s="21">
        <f>SUM(IF(VLOOKUP($A42,'[1]EURREPO'!$H$1:$T$401,4,FALSE)=0,"0",VLOOKUP($A42,'[1]EURREPO'!$H$1:$T$401,4,FALSE))+IF(VLOOKUP($A42,'[1]EURREPO'!$H$1:$T$401,4,FALSE)=0,"0",VLOOKUP($A42,'[1]EURREPO'!$H$1:$T$401,4,FALSE)))</f>
        <v>0</v>
      </c>
      <c r="I42" s="22">
        <f>SUM(IF(VLOOKUP($A42,'[1]EURREPO'!$H$1:$T$401,5,FALSE)=0,"0",VLOOKUP($A42,'[1]EURREPO'!$H$1:$T$401,5,FALSE))+IF(VLOOKUP($A42,'[1]EURREPO'!$H$1:$T$401,5,FALSE)=0,"0",VLOOKUP($A42,'[1]EURREPO'!$H$1:$T$401,5,FALSE)))</f>
        <v>0</v>
      </c>
      <c r="J42" s="23">
        <f>SUM(IF(VLOOKUP($A42,'[1]EURREPO'!$H$1:$T$401,3,FALSE)=0,"0",VLOOKUP($A42,'[1]EURREPO'!$H$1:$T$401,3,FALSE))+IF(VLOOKUP($A42,'[1]EURREPO'!$H$1:$T$401,3,FALSE)=0,"0",VLOOKUP($A42,'[1]EURREPO'!$H$1:$T$401,3,FALSE)))</f>
        <v>0</v>
      </c>
      <c r="K42" s="21">
        <f t="shared" si="2"/>
        <v>0</v>
      </c>
      <c r="L42" s="22">
        <f t="shared" si="2"/>
        <v>0</v>
      </c>
      <c r="M42" s="23">
        <f t="shared" si="2"/>
        <v>0</v>
      </c>
    </row>
    <row r="43" spans="1:13" ht="16.5" customHeight="1" hidden="1">
      <c r="A43" s="33" t="s">
        <v>47</v>
      </c>
      <c r="B43" s="21">
        <f>SUM(IF(VLOOKUP($A43,'[1]EUR117'!$H$1:$T$401,4,FALSE)=0,"0",VLOOKUP($A43,'[1]EUR117'!$H$1:$T$401,4,FALSE))+IF(VLOOKUP($A43,'[1]EUR119'!$H$1:$T$408,4,FALSE)=0,"0",VLOOKUP($A43,'[1]EUR119'!$H$1:$T$408,4,FALSE)))</f>
        <v>0</v>
      </c>
      <c r="C43" s="22">
        <f>SUM(IF(VLOOKUP($A43,'[1]EUR117'!$H$1:$T$401,5,FALSE)=0,"0",VLOOKUP($A43,'[1]EUR117'!$H$1:$T$401,5,FALSE))+IF(VLOOKUP($A43,'[1]EUR119'!$H$1:$T$408,5,FALSE)=0,"0",VLOOKUP($A43,'[1]EUR119'!$H$1:$T$408,5,FALSE)))</f>
        <v>0</v>
      </c>
      <c r="D43" s="23">
        <f>SUM(IF(VLOOKUP($A43,'[1]EUR117'!$H$1:$T$401,3,FALSE)=0,"0",VLOOKUP($A43,'[1]EUR117'!$H$1:$T$401,3,FALSE))+IF(VLOOKUP($A43,'[1]EUR119'!$H$1:$T$408,3,FALSE)=0,"0",VLOOKUP($A43,'[1]EUR119'!$H$1:$T$408,3,FALSE)))</f>
        <v>0</v>
      </c>
      <c r="E43" s="21">
        <f>SUM(IF(VLOOKUP($A43,'[1]EURRFQ'!$H$1:$T$401,4,FALSE)=0,"0",VLOOKUP($A43,'[1]EURRFQ'!$H$1:$T$401,4,FALSE))+IF(VLOOKUP($A43,'[1]EURRFQ'!$H$1:$T$408,4,FALSE)=0,"0",VLOOKUP($A43,'[1]EURRFQ'!$H$1:$T$408,4,FALSE)))</f>
        <v>0</v>
      </c>
      <c r="F43" s="22">
        <f>SUM(IF(VLOOKUP($A43,'[1]EURRFQ'!$H$1:$T$401,5,FALSE)=0,"0",VLOOKUP($A43,'[1]EURRFQ'!$H$1:$T$401,5,FALSE))+IF(VLOOKUP($A43,'[1]EURRFQ'!$H$1:$T$408,5,FALSE)=0,"0",VLOOKUP($A43,'[1]EURRFQ'!$H$1:$T$408,5,FALSE)))</f>
        <v>0</v>
      </c>
      <c r="G43" s="23">
        <f>SUM(IF(VLOOKUP($A43,'[1]EURRFQ'!$H$1:$T$401,3,FALSE)=0,"0",VLOOKUP($A43,'[1]EURRFQ'!$H$1:$T$401,3,FALSE))+IF(VLOOKUP($A43,'[1]EURRFQ'!$H$1:$T$408,3,FALSE)=0,"0",VLOOKUP($A43,'[1]EURRFQ'!$H$1:$T$408,3,FALSE)))</f>
        <v>0</v>
      </c>
      <c r="H43" s="21">
        <f>SUM(IF(VLOOKUP($A43,'[1]EURREPO'!$H$1:$T$401,4,FALSE)=0,"0",VLOOKUP($A43,'[1]EURREPO'!$H$1:$T$401,4,FALSE))+IF(VLOOKUP($A43,'[1]EURREPO'!$H$1:$T$401,4,FALSE)=0,"0",VLOOKUP($A43,'[1]EURREPO'!$H$1:$T$401,4,FALSE)))</f>
        <v>0</v>
      </c>
      <c r="I43" s="22">
        <f>SUM(IF(VLOOKUP($A43,'[1]EURREPO'!$H$1:$T$401,5,FALSE)=0,"0",VLOOKUP($A43,'[1]EURREPO'!$H$1:$T$401,5,FALSE))+IF(VLOOKUP($A43,'[1]EURREPO'!$H$1:$T$401,5,FALSE)=0,"0",VLOOKUP($A43,'[1]EURREPO'!$H$1:$T$401,5,FALSE)))</f>
        <v>0</v>
      </c>
      <c r="J43" s="23">
        <f>SUM(IF(VLOOKUP($A43,'[1]EURREPO'!$H$1:$T$401,3,FALSE)=0,"0",VLOOKUP($A43,'[1]EURREPO'!$H$1:$T$401,3,FALSE))+IF(VLOOKUP($A43,'[1]EURREPO'!$H$1:$T$401,3,FALSE)=0,"0",VLOOKUP($A43,'[1]EURREPO'!$H$1:$T$401,3,FALSE)))</f>
        <v>0</v>
      </c>
      <c r="K43" s="21">
        <f t="shared" si="2"/>
        <v>0</v>
      </c>
      <c r="L43" s="22">
        <f t="shared" si="2"/>
        <v>0</v>
      </c>
      <c r="M43" s="23">
        <f t="shared" si="2"/>
        <v>0</v>
      </c>
    </row>
    <row r="44" spans="1:13" ht="17.25" hidden="1" thickBot="1">
      <c r="A44" s="33" t="s">
        <v>48</v>
      </c>
      <c r="B44" s="21">
        <f>SUM(IF(VLOOKUP($A44,'[1]EUR117'!$H$1:$T$401,4,FALSE)=0,"0",VLOOKUP($A44,'[1]EUR117'!$H$1:$T$401,4,FALSE))+IF(VLOOKUP($A44,'[1]EUR119'!$H$1:$T$408,4,FALSE)=0,"0",VLOOKUP($A44,'[1]EUR119'!$H$1:$T$408,4,FALSE)))</f>
        <v>0</v>
      </c>
      <c r="C44" s="22">
        <f>SUM(IF(VLOOKUP($A44,'[1]EUR117'!$H$1:$T$401,5,FALSE)=0,"0",VLOOKUP($A44,'[1]EUR117'!$H$1:$T$401,5,FALSE))+IF(VLOOKUP($A44,'[1]EUR119'!$H$1:$T$408,5,FALSE)=0,"0",VLOOKUP($A44,'[1]EUR119'!$H$1:$T$408,5,FALSE)))</f>
        <v>0</v>
      </c>
      <c r="D44" s="23">
        <f>SUM(IF(VLOOKUP($A44,'[1]EUR117'!$H$1:$T$401,3,FALSE)=0,"0",VLOOKUP($A44,'[1]EUR117'!$H$1:$T$401,3,FALSE))+IF(VLOOKUP($A44,'[1]EUR119'!$H$1:$T$408,3,FALSE)=0,"0",VLOOKUP($A44,'[1]EUR119'!$H$1:$T$408,3,FALSE)))</f>
        <v>0</v>
      </c>
      <c r="E44" s="21">
        <f>SUM(IF(VLOOKUP($A44,'[1]EURRFQ'!$H$1:$T$401,4,FALSE)=0,"0",VLOOKUP($A44,'[1]EURRFQ'!$H$1:$T$401,4,FALSE))+IF(VLOOKUP($A44,'[1]EURRFQ'!$H$1:$T$408,4,FALSE)=0,"0",VLOOKUP($A44,'[1]EURRFQ'!$H$1:$T$408,4,FALSE)))</f>
        <v>0</v>
      </c>
      <c r="F44" s="22">
        <f>SUM(IF(VLOOKUP($A44,'[1]EURRFQ'!$H$1:$T$401,5,FALSE)=0,"0",VLOOKUP($A44,'[1]EURRFQ'!$H$1:$T$401,5,FALSE))+IF(VLOOKUP($A44,'[1]EURRFQ'!$H$1:$T$408,5,FALSE)=0,"0",VLOOKUP($A44,'[1]EURRFQ'!$H$1:$T$408,5,FALSE)))</f>
        <v>0</v>
      </c>
      <c r="G44" s="23">
        <f>SUM(IF(VLOOKUP($A44,'[1]EURRFQ'!$H$1:$T$401,3,FALSE)=0,"0",VLOOKUP($A44,'[1]EURRFQ'!$H$1:$T$401,3,FALSE))+IF(VLOOKUP($A44,'[1]EURRFQ'!$H$1:$T$408,3,FALSE)=0,"0",VLOOKUP($A44,'[1]EURRFQ'!$H$1:$T$408,3,FALSE)))</f>
        <v>0</v>
      </c>
      <c r="H44" s="21">
        <f>SUM(IF(VLOOKUP($A44,'[1]EURREPO'!$H$1:$T$401,4,FALSE)=0,"0",VLOOKUP($A44,'[1]EURREPO'!$H$1:$T$401,4,FALSE))+IF(VLOOKUP($A44,'[1]EURREPO'!$H$1:$T$401,4,FALSE)=0,"0",VLOOKUP($A44,'[1]EURREPO'!$H$1:$T$401,4,FALSE)))</f>
        <v>0</v>
      </c>
      <c r="I44" s="22">
        <f>SUM(IF(VLOOKUP($A44,'[1]EURREPO'!$H$1:$T$401,5,FALSE)=0,"0",VLOOKUP($A44,'[1]EURREPO'!$H$1:$T$401,5,FALSE))+IF(VLOOKUP($A44,'[1]EURREPO'!$H$1:$T$401,5,FALSE)=0,"0",VLOOKUP($A44,'[1]EURREPO'!$H$1:$T$401,5,FALSE)))</f>
        <v>0</v>
      </c>
      <c r="J44" s="23">
        <f>SUM(IF(VLOOKUP($A44,'[1]EURREPO'!$H$1:$T$401,3,FALSE)=0,"0",VLOOKUP($A44,'[1]EURREPO'!$H$1:$T$401,3,FALSE))+IF(VLOOKUP($A44,'[1]EURREPO'!$H$1:$T$401,3,FALSE)=0,"0",VLOOKUP($A44,'[1]EURREPO'!$H$1:$T$401,3,FALSE)))</f>
        <v>0</v>
      </c>
      <c r="K44" s="21">
        <f t="shared" si="2"/>
        <v>0</v>
      </c>
      <c r="L44" s="22">
        <f t="shared" si="2"/>
        <v>0</v>
      </c>
      <c r="M44" s="23">
        <f t="shared" si="2"/>
        <v>0</v>
      </c>
    </row>
    <row r="45" spans="1:13" ht="16.5" customHeight="1" hidden="1">
      <c r="A45" s="33" t="s">
        <v>49</v>
      </c>
      <c r="B45" s="21">
        <f>SUM(IF(VLOOKUP($A45,'[1]EUR117'!$H$1:$T$401,4,FALSE)=0,"0",VLOOKUP($A45,'[1]EUR117'!$H$1:$T$401,4,FALSE))+IF(VLOOKUP($A45,'[1]EUR119'!$H$1:$T$408,4,FALSE)=0,"0",VLOOKUP($A45,'[1]EUR119'!$H$1:$T$408,4,FALSE)))</f>
        <v>0</v>
      </c>
      <c r="C45" s="22">
        <f>SUM(IF(VLOOKUP($A45,'[1]EUR117'!$H$1:$T$401,5,FALSE)=0,"0",VLOOKUP($A45,'[1]EUR117'!$H$1:$T$401,5,FALSE))+IF(VLOOKUP($A45,'[1]EUR119'!$H$1:$T$408,5,FALSE)=0,"0",VLOOKUP($A45,'[1]EUR119'!$H$1:$T$408,5,FALSE)))</f>
        <v>0</v>
      </c>
      <c r="D45" s="23">
        <f>SUM(IF(VLOOKUP($A45,'[1]EUR117'!$H$1:$T$401,3,FALSE)=0,"0",VLOOKUP($A45,'[1]EUR117'!$H$1:$T$401,3,FALSE))+IF(VLOOKUP($A45,'[1]EUR119'!$H$1:$T$408,3,FALSE)=0,"0",VLOOKUP($A45,'[1]EUR119'!$H$1:$T$408,3,FALSE)))</f>
        <v>0</v>
      </c>
      <c r="E45" s="21">
        <f>SUM(IF(VLOOKUP($A45,'[1]EURRFQ'!$H$1:$T$401,4,FALSE)=0,"0",VLOOKUP($A45,'[1]EURRFQ'!$H$1:$T$401,4,FALSE))+IF(VLOOKUP($A45,'[1]EURRFQ'!$H$1:$T$408,4,FALSE)=0,"0",VLOOKUP($A45,'[1]EURRFQ'!$H$1:$T$408,4,FALSE)))</f>
        <v>0</v>
      </c>
      <c r="F45" s="22">
        <f>SUM(IF(VLOOKUP($A45,'[1]EURRFQ'!$H$1:$T$401,5,FALSE)=0,"0",VLOOKUP($A45,'[1]EURRFQ'!$H$1:$T$401,5,FALSE))+IF(VLOOKUP($A45,'[1]EURRFQ'!$H$1:$T$408,5,FALSE)=0,"0",VLOOKUP($A45,'[1]EURRFQ'!$H$1:$T$408,5,FALSE)))</f>
        <v>0</v>
      </c>
      <c r="G45" s="23">
        <f>SUM(IF(VLOOKUP($A45,'[1]EURRFQ'!$H$1:$T$401,3,FALSE)=0,"0",VLOOKUP($A45,'[1]EURRFQ'!$H$1:$T$401,3,FALSE))+IF(VLOOKUP($A45,'[1]EURRFQ'!$H$1:$T$408,3,FALSE)=0,"0",VLOOKUP($A45,'[1]EURRFQ'!$H$1:$T$408,3,FALSE)))</f>
        <v>0</v>
      </c>
      <c r="H45" s="21">
        <f>SUM(IF(VLOOKUP($A45,'[1]EURREPO'!$H$1:$T$401,4,FALSE)=0,"0",VLOOKUP($A45,'[1]EURREPO'!$H$1:$T$401,4,FALSE))+IF(VLOOKUP($A45,'[1]EURREPO'!$H$1:$T$401,4,FALSE)=0,"0",VLOOKUP($A45,'[1]EURREPO'!$H$1:$T$401,4,FALSE)))</f>
        <v>0</v>
      </c>
      <c r="I45" s="22">
        <f>SUM(IF(VLOOKUP($A45,'[1]EURREPO'!$H$1:$T$401,5,FALSE)=0,"0",VLOOKUP($A45,'[1]EURREPO'!$H$1:$T$401,5,FALSE))+IF(VLOOKUP($A45,'[1]EURREPO'!$H$1:$T$401,5,FALSE)=0,"0",VLOOKUP($A45,'[1]EURREPO'!$H$1:$T$401,5,FALSE)))</f>
        <v>0</v>
      </c>
      <c r="J45" s="23">
        <f>SUM(IF(VLOOKUP($A45,'[1]EURREPO'!$H$1:$T$401,3,FALSE)=0,"0",VLOOKUP($A45,'[1]EURREPO'!$H$1:$T$401,3,FALSE))+IF(VLOOKUP($A45,'[1]EURREPO'!$H$1:$T$401,3,FALSE)=0,"0",VLOOKUP($A45,'[1]EURREPO'!$H$1:$T$401,3,FALSE)))</f>
        <v>0</v>
      </c>
      <c r="K45" s="21">
        <f t="shared" si="2"/>
        <v>0</v>
      </c>
      <c r="L45" s="22">
        <f t="shared" si="2"/>
        <v>0</v>
      </c>
      <c r="M45" s="23">
        <f t="shared" si="2"/>
        <v>0</v>
      </c>
    </row>
    <row r="46" spans="1:13" ht="17.25" hidden="1" thickBot="1">
      <c r="A46" s="33" t="s">
        <v>50</v>
      </c>
      <c r="B46" s="21">
        <f>SUM(IF(VLOOKUP($A46,'[1]EUR117'!$H$1:$T$401,4,FALSE)=0,"0",VLOOKUP($A46,'[1]EUR117'!$H$1:$T$401,4,FALSE))+IF(VLOOKUP($A46,'[1]EUR119'!$H$1:$T$408,4,FALSE)=0,"0",VLOOKUP($A46,'[1]EUR119'!$H$1:$T$408,4,FALSE)))</f>
        <v>0</v>
      </c>
      <c r="C46" s="22">
        <f>SUM(IF(VLOOKUP($A46,'[1]EUR117'!$H$1:$T$401,5,FALSE)=0,"0",VLOOKUP($A46,'[1]EUR117'!$H$1:$T$401,5,FALSE))+IF(VLOOKUP($A46,'[1]EUR119'!$H$1:$T$408,5,FALSE)=0,"0",VLOOKUP($A46,'[1]EUR119'!$H$1:$T$408,5,FALSE)))</f>
        <v>0</v>
      </c>
      <c r="D46" s="23">
        <f>SUM(IF(VLOOKUP($A46,'[1]EUR117'!$H$1:$T$401,3,FALSE)=0,"0",VLOOKUP($A46,'[1]EUR117'!$H$1:$T$401,3,FALSE))+IF(VLOOKUP($A46,'[1]EUR119'!$H$1:$T$408,3,FALSE)=0,"0",VLOOKUP($A46,'[1]EUR119'!$H$1:$T$408,3,FALSE)))</f>
        <v>0</v>
      </c>
      <c r="E46" s="21">
        <f>SUM(IF(VLOOKUP($A46,'[1]EURRFQ'!$H$1:$T$401,4,FALSE)=0,"0",VLOOKUP($A46,'[1]EURRFQ'!$H$1:$T$401,4,FALSE))+IF(VLOOKUP($A46,'[1]EURRFQ'!$H$1:$T$408,4,FALSE)=0,"0",VLOOKUP($A46,'[1]EURRFQ'!$H$1:$T$408,4,FALSE)))</f>
        <v>0</v>
      </c>
      <c r="F46" s="22">
        <f>SUM(IF(VLOOKUP($A46,'[1]EURRFQ'!$H$1:$T$401,5,FALSE)=0,"0",VLOOKUP($A46,'[1]EURRFQ'!$H$1:$T$401,5,FALSE))+IF(VLOOKUP($A46,'[1]EURRFQ'!$H$1:$T$408,5,FALSE)=0,"0",VLOOKUP($A46,'[1]EURRFQ'!$H$1:$T$408,5,FALSE)))</f>
        <v>0</v>
      </c>
      <c r="G46" s="23">
        <f>SUM(IF(VLOOKUP($A46,'[1]EURRFQ'!$H$1:$T$401,3,FALSE)=0,"0",VLOOKUP($A46,'[1]EURRFQ'!$H$1:$T$401,3,FALSE))+IF(VLOOKUP($A46,'[1]EURRFQ'!$H$1:$T$408,3,FALSE)=0,"0",VLOOKUP($A46,'[1]EURRFQ'!$H$1:$T$408,3,FALSE)))</f>
        <v>0</v>
      </c>
      <c r="H46" s="21">
        <f>SUM(IF(VLOOKUP($A46,'[1]EURREPO'!$H$1:$T$401,4,FALSE)=0,"0",VLOOKUP($A46,'[1]EURREPO'!$H$1:$T$401,4,FALSE))+IF(VLOOKUP($A46,'[1]EURREPO'!$H$1:$T$401,4,FALSE)=0,"0",VLOOKUP($A46,'[1]EURREPO'!$H$1:$T$401,4,FALSE)))</f>
        <v>0</v>
      </c>
      <c r="I46" s="22">
        <f>SUM(IF(VLOOKUP($A46,'[1]EURREPO'!$H$1:$T$401,5,FALSE)=0,"0",VLOOKUP($A46,'[1]EURREPO'!$H$1:$T$401,5,FALSE))+IF(VLOOKUP($A46,'[1]EURREPO'!$H$1:$T$401,5,FALSE)=0,"0",VLOOKUP($A46,'[1]EURREPO'!$H$1:$T$401,5,FALSE)))</f>
        <v>0</v>
      </c>
      <c r="J46" s="23">
        <f>SUM(IF(VLOOKUP($A46,'[1]EURREPO'!$H$1:$T$401,3,FALSE)=0,"0",VLOOKUP($A46,'[1]EURREPO'!$H$1:$T$401,3,FALSE))+IF(VLOOKUP($A46,'[1]EURREPO'!$H$1:$T$401,3,FALSE)=0,"0",VLOOKUP($A46,'[1]EURREPO'!$H$1:$T$401,3,FALSE)))</f>
        <v>0</v>
      </c>
      <c r="K46" s="21">
        <f t="shared" si="2"/>
        <v>0</v>
      </c>
      <c r="L46" s="22">
        <f t="shared" si="2"/>
        <v>0</v>
      </c>
      <c r="M46" s="23">
        <f t="shared" si="2"/>
        <v>0</v>
      </c>
    </row>
    <row r="47" spans="1:13" ht="17.25" hidden="1" thickBot="1">
      <c r="A47" s="33" t="s">
        <v>51</v>
      </c>
      <c r="B47" s="21">
        <f>SUM(IF(VLOOKUP($A47,'[1]EUR117'!$H$1:$T$401,4,FALSE)=0,"0",VLOOKUP($A47,'[1]EUR117'!$H$1:$T$401,4,FALSE))+IF(VLOOKUP($A47,'[1]EUR119'!$H$1:$T$408,4,FALSE)=0,"0",VLOOKUP($A47,'[1]EUR119'!$H$1:$T$408,4,FALSE)))</f>
        <v>0</v>
      </c>
      <c r="C47" s="22">
        <f>SUM(IF(VLOOKUP($A47,'[1]EUR117'!$H$1:$T$401,5,FALSE)=0,"0",VLOOKUP($A47,'[1]EUR117'!$H$1:$T$401,5,FALSE))+IF(VLOOKUP($A47,'[1]EUR119'!$H$1:$T$408,5,FALSE)=0,"0",VLOOKUP($A47,'[1]EUR119'!$H$1:$T$408,5,FALSE)))</f>
        <v>0</v>
      </c>
      <c r="D47" s="23">
        <f>SUM(IF(VLOOKUP($A47,'[1]EUR117'!$H$1:$T$401,3,FALSE)=0,"0",VLOOKUP($A47,'[1]EUR117'!$H$1:$T$401,3,FALSE))+IF(VLOOKUP($A47,'[1]EUR119'!$H$1:$T$408,3,FALSE)=0,"0",VLOOKUP($A47,'[1]EUR119'!$H$1:$T$408,3,FALSE)))</f>
        <v>0</v>
      </c>
      <c r="E47" s="21">
        <f>SUM(IF(VLOOKUP($A47,'[1]EURRFQ'!$H$1:$T$401,4,FALSE)=0,"0",VLOOKUP($A47,'[1]EURRFQ'!$H$1:$T$401,4,FALSE))+IF(VLOOKUP($A47,'[1]EURRFQ'!$H$1:$T$408,4,FALSE)=0,"0",VLOOKUP($A47,'[1]EURRFQ'!$H$1:$T$408,4,FALSE)))</f>
        <v>0</v>
      </c>
      <c r="F47" s="22">
        <f>SUM(IF(VLOOKUP($A47,'[1]EURRFQ'!$H$1:$T$401,5,FALSE)=0,"0",VLOOKUP($A47,'[1]EURRFQ'!$H$1:$T$401,5,FALSE))+IF(VLOOKUP($A47,'[1]EURRFQ'!$H$1:$T$408,5,FALSE)=0,"0",VLOOKUP($A47,'[1]EURRFQ'!$H$1:$T$408,5,FALSE)))</f>
        <v>0</v>
      </c>
      <c r="G47" s="23">
        <f>SUM(IF(VLOOKUP($A47,'[1]EURRFQ'!$H$1:$T$401,3,FALSE)=0,"0",VLOOKUP($A47,'[1]EURRFQ'!$H$1:$T$401,3,FALSE))+IF(VLOOKUP($A47,'[1]EURRFQ'!$H$1:$T$408,3,FALSE)=0,"0",VLOOKUP($A47,'[1]EURRFQ'!$H$1:$T$408,3,FALSE)))</f>
        <v>0</v>
      </c>
      <c r="H47" s="21">
        <f>SUM(IF(VLOOKUP($A47,'[1]EURREPO'!$H$1:$T$401,4,FALSE)=0,"0",VLOOKUP($A47,'[1]EURREPO'!$H$1:$T$401,4,FALSE))+IF(VLOOKUP($A47,'[1]EURREPO'!$H$1:$T$401,4,FALSE)=0,"0",VLOOKUP($A47,'[1]EURREPO'!$H$1:$T$401,4,FALSE)))</f>
        <v>0</v>
      </c>
      <c r="I47" s="22">
        <f>SUM(IF(VLOOKUP($A47,'[1]EURREPO'!$H$1:$T$401,5,FALSE)=0,"0",VLOOKUP($A47,'[1]EURREPO'!$H$1:$T$401,5,FALSE))+IF(VLOOKUP($A47,'[1]EURREPO'!$H$1:$T$401,5,FALSE)=0,"0",VLOOKUP($A47,'[1]EURREPO'!$H$1:$T$401,5,FALSE)))</f>
        <v>0</v>
      </c>
      <c r="J47" s="23">
        <f>SUM(IF(VLOOKUP($A47,'[1]EURREPO'!$H$1:$T$401,3,FALSE)=0,"0",VLOOKUP($A47,'[1]EURREPO'!$H$1:$T$401,3,FALSE))+IF(VLOOKUP($A47,'[1]EURREPO'!$H$1:$T$401,3,FALSE)=0,"0",VLOOKUP($A47,'[1]EURREPO'!$H$1:$T$401,3,FALSE)))</f>
        <v>0</v>
      </c>
      <c r="K47" s="21">
        <f aca="true" t="shared" si="3" ref="K47:M49">H47+B47</f>
        <v>0</v>
      </c>
      <c r="L47" s="22">
        <f t="shared" si="3"/>
        <v>0</v>
      </c>
      <c r="M47" s="23">
        <f t="shared" si="3"/>
        <v>0</v>
      </c>
    </row>
    <row r="48" spans="1:13" ht="24.75" customHeight="1" thickBot="1">
      <c r="A48" s="29" t="s">
        <v>52</v>
      </c>
      <c r="B48" s="30">
        <f>SUM(B37:B47)</f>
        <v>0</v>
      </c>
      <c r="C48" s="31">
        <f>SUM(C37:C47)</f>
        <v>0</v>
      </c>
      <c r="D48" s="32">
        <f>SUM(D37:D47)</f>
        <v>0</v>
      </c>
      <c r="E48" s="30">
        <f aca="true" t="shared" si="4" ref="E48:J48">SUM(E38:E47)</f>
        <v>0</v>
      </c>
      <c r="F48" s="31">
        <f t="shared" si="4"/>
        <v>0</v>
      </c>
      <c r="G48" s="32">
        <f t="shared" si="4"/>
        <v>0</v>
      </c>
      <c r="H48" s="30">
        <f t="shared" si="4"/>
        <v>0</v>
      </c>
      <c r="I48" s="31">
        <f t="shared" si="4"/>
        <v>0</v>
      </c>
      <c r="J48" s="32">
        <f t="shared" si="4"/>
        <v>0</v>
      </c>
      <c r="K48" s="30">
        <f>SUM(K37:K47)</f>
        <v>0</v>
      </c>
      <c r="L48" s="31">
        <f>SUM(L37:L47)</f>
        <v>0</v>
      </c>
      <c r="M48" s="32">
        <f>SUM(M37:M47)</f>
        <v>0</v>
      </c>
    </row>
    <row r="49" spans="1:13" ht="16.5" hidden="1">
      <c r="A49" s="33" t="s">
        <v>53</v>
      </c>
      <c r="B49" s="21">
        <f>SUM(IF(VLOOKUP($A49,'[1]bony100'!$H$1:$T$401,4,FALSE)=0,"0",VLOOKUP($A49,'[1]bony100'!$H$1:$T$401,4,FALSE))+IF(VLOOKUP($A49,'[1]repo529'!$H$1:$T$410,4,FALSE)=0,"0",VLOOKUP($A49,'[1]repo529'!$H$1:$T$410,4,FALSE)))</f>
        <v>0</v>
      </c>
      <c r="C49" s="22">
        <f>SUM(IF(VLOOKUP($A49,'[1]bony100'!$H$1:$T$401,5,FALSE)=0,"0",VLOOKUP($A49,'[1]bony100'!$H$1:$T$401,5,FALSE))+IF(VLOOKUP($A49,'[1]repo529'!$H$1:$T$410,5,FALSE)=0,"0",VLOOKUP($A49,'[1]repo529'!$H$1:$T$410,5,FALSE)))</f>
        <v>0</v>
      </c>
      <c r="D49" s="23">
        <f>SUM(IF(VLOOKUP($A49,'[1]bony100'!$H$1:$T$401,3,FALSE)=0,"0",VLOOKUP($A49,'[1]bony100'!$H$1:$T$401,3,FALSE))+IF(VLOOKUP($A49,'[1]repo529'!$H$1:$T$410,3,FALSE)=0,"0",VLOOKUP($A49,'[1]repo529'!$H$1:$T$410,3,FALSE)))</f>
        <v>0</v>
      </c>
      <c r="E49" s="21">
        <f>SUM(IF(VLOOKUP($A49,'[1]bonyRFQ400'!$H$1:$T$401,4,FALSE)=0,"0",VLOOKUP($A49,'[1]bonyRFQ400'!$H$1:$T$401,4,FALSE)))</f>
        <v>0</v>
      </c>
      <c r="F49" s="22">
        <f>SUM(IF(VLOOKUP($A49,'[1]bonyRFQ400'!$H$1:$T$401,5,FALSE)=0,"0",VLOOKUP($A49,'[1]bonyRFQ400'!$H$1:$T$401,5,FALSE)))</f>
        <v>0</v>
      </c>
      <c r="G49" s="23">
        <f>SUM(IF(VLOOKUP($A49,'[1]bonyRFQ400'!$H$1:$T$401,3,FALSE)=0,"0",VLOOKUP($A49,'[1]bonyRFQ400'!$H$1:$T$401,3,FALSE)))</f>
        <v>0</v>
      </c>
      <c r="H49" s="21">
        <f>SUM(IF(VLOOKUP($A49,'[1]bony130'!$H$1:$T$401,4,FALSE)=0,"0",VLOOKUP($A49,'[1]bony130'!$H$1:$T$401,4,FALSE)))</f>
        <v>0</v>
      </c>
      <c r="I49" s="22">
        <f>SUM(IF(VLOOKUP($A49,'[1]bony130'!$H$1:$T$401,5,FALSE)=0,"0",VLOOKUP($A49,'[1]bony130'!$H$1:$T$401,5,FALSE)))</f>
        <v>0</v>
      </c>
      <c r="J49" s="23">
        <f>SUM(IF(VLOOKUP($A49,'[1]bony130'!$H$1:$T$401,3,FALSE)=0,"0",VLOOKUP($A49,'[1]bony130'!$H$1:$T$401,3,FALSE)))</f>
        <v>0</v>
      </c>
      <c r="K49" s="21">
        <f t="shared" si="3"/>
        <v>0</v>
      </c>
      <c r="L49" s="22">
        <f t="shared" si="3"/>
        <v>0</v>
      </c>
      <c r="M49" s="23">
        <f t="shared" si="3"/>
        <v>0</v>
      </c>
    </row>
    <row r="50" spans="1:13" ht="24" hidden="1" thickBot="1">
      <c r="A50" s="29" t="s">
        <v>54</v>
      </c>
      <c r="B50" s="30">
        <f aca="true" t="shared" si="5" ref="B50:M50">SUM(B49:B49)</f>
        <v>0</v>
      </c>
      <c r="C50" s="31">
        <f t="shared" si="5"/>
        <v>0</v>
      </c>
      <c r="D50" s="34">
        <f t="shared" si="5"/>
        <v>0</v>
      </c>
      <c r="E50" s="30">
        <f t="shared" si="5"/>
        <v>0</v>
      </c>
      <c r="F50" s="31">
        <f t="shared" si="5"/>
        <v>0</v>
      </c>
      <c r="G50" s="34">
        <f t="shared" si="5"/>
        <v>0</v>
      </c>
      <c r="H50" s="30">
        <f t="shared" si="5"/>
        <v>0</v>
      </c>
      <c r="I50" s="31">
        <f t="shared" si="5"/>
        <v>0</v>
      </c>
      <c r="J50" s="32">
        <f t="shared" si="5"/>
        <v>0</v>
      </c>
      <c r="K50" s="30">
        <f t="shared" si="5"/>
        <v>0</v>
      </c>
      <c r="L50" s="31">
        <f t="shared" si="5"/>
        <v>0</v>
      </c>
      <c r="M50" s="32">
        <f t="shared" si="5"/>
        <v>0</v>
      </c>
    </row>
    <row r="51" spans="1:9" ht="14.25" customHeight="1">
      <c r="A51" s="35"/>
      <c r="C51" s="25"/>
      <c r="D51" s="24"/>
      <c r="I51" s="36"/>
    </row>
    <row r="52" spans="1:13" ht="21">
      <c r="A52" s="37" t="s">
        <v>55</v>
      </c>
      <c r="C52" s="25"/>
      <c r="D52" s="24"/>
      <c r="I52" s="25"/>
      <c r="J52" s="24"/>
      <c r="L52" s="25"/>
      <c r="M52" s="24"/>
    </row>
    <row r="53" spans="1:13" ht="65.25" customHeight="1">
      <c r="A53" s="38" t="s">
        <v>56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3:6" ht="12.75">
      <c r="C54" s="25"/>
      <c r="F54" s="25"/>
    </row>
    <row r="55" spans="2:6" ht="12.75">
      <c r="B55" s="25"/>
      <c r="C55" s="25"/>
      <c r="E55" s="25"/>
      <c r="F55" s="25"/>
    </row>
    <row r="56" spans="1:12" ht="12.75">
      <c r="A56" s="40"/>
      <c r="B56" s="25"/>
      <c r="C56" s="25"/>
      <c r="E56" s="25"/>
      <c r="F56" s="25"/>
      <c r="H56" s="25"/>
      <c r="I56" s="25"/>
      <c r="K56" s="41"/>
      <c r="L56" s="41"/>
    </row>
    <row r="57" spans="3:12" ht="12.75">
      <c r="C57" s="25"/>
      <c r="F57" s="25"/>
      <c r="K57" s="41"/>
      <c r="L57" s="41"/>
    </row>
    <row r="58" spans="3:12" ht="12.75">
      <c r="C58" s="25"/>
      <c r="F58" s="25"/>
      <c r="K58" s="41"/>
      <c r="L58" s="41"/>
    </row>
    <row r="59" spans="3:12" ht="12.75">
      <c r="C59" s="25"/>
      <c r="F59" s="25"/>
      <c r="K59" s="41"/>
      <c r="L59" s="41"/>
    </row>
    <row r="60" spans="3:6" ht="12.75">
      <c r="C60" s="25"/>
      <c r="F60" s="25"/>
    </row>
    <row r="61" spans="3:6" ht="12.75">
      <c r="C61" s="42"/>
      <c r="F61" s="42"/>
    </row>
    <row r="62" spans="3:6" ht="12.75">
      <c r="C62" s="25"/>
      <c r="F62" s="25"/>
    </row>
    <row r="63" spans="3:6" ht="12.75">
      <c r="C63" s="25"/>
      <c r="F63" s="25"/>
    </row>
    <row r="64" spans="3:6" ht="12.75">
      <c r="C64" s="25"/>
      <c r="F64" s="25"/>
    </row>
    <row r="65" spans="3:6" ht="12.75">
      <c r="C65" s="25"/>
      <c r="F65" s="25"/>
    </row>
    <row r="66" spans="3:6" ht="12.75">
      <c r="C66" s="25"/>
      <c r="F66" s="25"/>
    </row>
  </sheetData>
  <sheetProtection/>
  <mergeCells count="9">
    <mergeCell ref="A53:M5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1:M51 B52:D52 H52:M52">
    <cfRule type="cellIs" priority="15" dxfId="0" operator="equal" stopIfTrue="1">
      <formula>"-"</formula>
    </cfRule>
  </conditionalFormatting>
  <conditionalFormatting sqref="A25 A27:A31 A33:A50 A8:A15 A18:A22">
    <cfRule type="expression" priority="16" dxfId="17" stopIfTrue="1">
      <formula>0</formula>
    </cfRule>
  </conditionalFormatting>
  <conditionalFormatting sqref="B25:M25 B27:M31 B8:M15 B18:M22 B33:M50">
    <cfRule type="cellIs" priority="17" dxfId="17" operator="equal" stopIfTrue="1">
      <formula>0</formula>
    </cfRule>
  </conditionalFormatting>
  <conditionalFormatting sqref="A23">
    <cfRule type="expression" priority="13" dxfId="17" stopIfTrue="1">
      <formula>0</formula>
    </cfRule>
  </conditionalFormatting>
  <conditionalFormatting sqref="B23:M23">
    <cfRule type="cellIs" priority="14" dxfId="17" operator="equal" stopIfTrue="1">
      <formula>0</formula>
    </cfRule>
  </conditionalFormatting>
  <conditionalFormatting sqref="A26">
    <cfRule type="expression" priority="11" dxfId="17" stopIfTrue="1">
      <formula>0</formula>
    </cfRule>
  </conditionalFormatting>
  <conditionalFormatting sqref="B26:M26">
    <cfRule type="cellIs" priority="12" dxfId="17" operator="equal" stopIfTrue="1">
      <formula>0</formula>
    </cfRule>
  </conditionalFormatting>
  <conditionalFormatting sqref="A16">
    <cfRule type="expression" priority="9" dxfId="17" stopIfTrue="1">
      <formula>0</formula>
    </cfRule>
  </conditionalFormatting>
  <conditionalFormatting sqref="B16:M16">
    <cfRule type="cellIs" priority="10" dxfId="17" operator="equal" stopIfTrue="1">
      <formula>0</formula>
    </cfRule>
  </conditionalFormatting>
  <conditionalFormatting sqref="A32">
    <cfRule type="expression" priority="7" dxfId="17" stopIfTrue="1">
      <formula>0</formula>
    </cfRule>
  </conditionalFormatting>
  <conditionalFormatting sqref="B32:M32">
    <cfRule type="cellIs" priority="8" dxfId="17" operator="equal" stopIfTrue="1">
      <formula>0</formula>
    </cfRule>
  </conditionalFormatting>
  <conditionalFormatting sqref="A17">
    <cfRule type="expression" priority="5" dxfId="17" stopIfTrue="1">
      <formula>0</formula>
    </cfRule>
  </conditionalFormatting>
  <conditionalFormatting sqref="B17:M17">
    <cfRule type="cellIs" priority="6" dxfId="17" operator="equal" stopIfTrue="1">
      <formula>0</formula>
    </cfRule>
  </conditionalFormatting>
  <conditionalFormatting sqref="A24">
    <cfRule type="expression" priority="3" dxfId="17" stopIfTrue="1">
      <formula>0</formula>
    </cfRule>
  </conditionalFormatting>
  <conditionalFormatting sqref="B24:M24">
    <cfRule type="cellIs" priority="4" dxfId="17" operator="equal" stopIfTrue="1">
      <formula>0</formula>
    </cfRule>
  </conditionalFormatting>
  <conditionalFormatting sqref="A7">
    <cfRule type="expression" priority="1" dxfId="17" stopIfTrue="1">
      <formula>0</formula>
    </cfRule>
  </conditionalFormatting>
  <conditionalFormatting sqref="B7:M7">
    <cfRule type="cellIs" priority="2" dxfId="1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9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2014-12-31T09:04:26Z</dcterms:created>
  <dcterms:modified xsi:type="dcterms:W3CDTF">2014-12-31T09:05:00Z</dcterms:modified>
  <cp:category/>
  <cp:version/>
  <cp:contentType/>
  <cp:contentStatus/>
</cp:coreProperties>
</file>